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ransportation\Workset-2\119769_HIG-73-21.11\400-Engineering\Structures\SFN_3601750\EngData\Quantities\"/>
    </mc:Choice>
  </mc:AlternateContent>
  <xr:revisionPtr revIDLastSave="0" documentId="13_ncr:1_{D06413A5-26C4-4396-AEEE-489EF1639485}" xr6:coauthVersionLast="47" xr6:coauthVersionMax="47" xr10:uidLastSave="{00000000-0000-0000-0000-000000000000}"/>
  <bookViews>
    <workbookView xWindow="31890" yWindow="-110" windowWidth="38620" windowHeight="21100" tabRatio="837" activeTab="1" xr2:uid="{00000000-000D-0000-FFFF-FFFF00000000}"/>
  </bookViews>
  <sheets>
    <sheet name="Cover Sheet" sheetId="49" r:id="rId1"/>
    <sheet name="Estimated Quantity Table" sheetId="50" r:id="rId2"/>
    <sheet name="STR REM" sheetId="4" r:id="rId3"/>
    <sheet name="APP SLAB REM" sheetId="5" r:id="rId4"/>
    <sheet name="WEARING COURSE REM" sheetId="6" r:id="rId5"/>
    <sheet name="COFFERDAM" sheetId="7" r:id="rId6"/>
    <sheet name="EXC" sheetId="42" r:id="rId7"/>
    <sheet name="SHALE EXC" sheetId="51" r:id="rId8"/>
    <sheet name="Resteel" sheetId="13" r:id="rId9"/>
    <sheet name="Super Conc" sheetId="44" r:id="rId10"/>
    <sheet name="Diaphragm Guide" sheetId="15" r:id="rId11"/>
    <sheet name="Deck Conc" sheetId="16" r:id="rId12"/>
    <sheet name="Abut Conc" sheetId="19" r:id="rId13"/>
    <sheet name="Footing Conc" sheetId="20" r:id="rId14"/>
    <sheet name="Sealing" sheetId="21" r:id="rId15"/>
    <sheet name="I Beams" sheetId="23" r:id="rId16"/>
    <sheet name="Waterproofing" sheetId="22" r:id="rId17"/>
    <sheet name="Intermediate Diaphragm" sheetId="25" r:id="rId18"/>
    <sheet name="2&quot; P.E.J.F." sheetId="27" r:id="rId19"/>
    <sheet name="Perforated" sheetId="32" r:id="rId20"/>
    <sheet name="Semi Integral Exp Joint Seal" sheetId="28" r:id="rId21"/>
    <sheet name="Bearings-Abuts" sheetId="29" r:id="rId22"/>
    <sheet name="TST Railing" sheetId="47" r:id="rId23"/>
    <sheet name="Porous Backfill" sheetId="31" r:id="rId24"/>
    <sheet name="Drip Strip" sheetId="48" r:id="rId25"/>
    <sheet name="Non-perforated" sheetId="33" r:id="rId26"/>
    <sheet name="Drilled Shaft" sheetId="10" r:id="rId27"/>
    <sheet name="Drilled Shaft Below" sheetId="11" r:id="rId28"/>
    <sheet name="App Slab" sheetId="34" r:id="rId29"/>
    <sheet name="Type A Installation" sheetId="35" r:id="rId30"/>
    <sheet name="LSM" sheetId="46" r:id="rId31"/>
    <sheet name="STR GROUND" sheetId="40" r:id="rId32"/>
    <sheet name="TIP" sheetId="9" state="hidden" r:id="rId33"/>
  </sheets>
  <externalReferences>
    <externalReference r:id="rId34"/>
  </externalReferences>
  <definedNames>
    <definedName name="\d" localSheetId="28">'[1]1 Sp-MSE Walls'!#REF!</definedName>
    <definedName name="\d" localSheetId="21">'[1]1 Sp-MSE Walls'!#REF!</definedName>
    <definedName name="\d" localSheetId="15">'[1]1 Sp-MSE Walls'!#REF!</definedName>
    <definedName name="\d" localSheetId="23">'[1]1 Sp-MSE Walls'!#REF!</definedName>
    <definedName name="\d">'[1]1 Sp-MSE Walls'!#REF!</definedName>
    <definedName name="\i" localSheetId="28">'[1]1 Sp-MSE Walls'!#REF!</definedName>
    <definedName name="\i" localSheetId="21">'[1]1 Sp-MSE Walls'!#REF!</definedName>
    <definedName name="\i" localSheetId="15">'[1]1 Sp-MSE Walls'!#REF!</definedName>
    <definedName name="\i" localSheetId="23">'[1]1 Sp-MSE Walls'!#REF!</definedName>
    <definedName name="\i">'[1]1 Sp-MSE Walls'!#REF!</definedName>
    <definedName name="abut" localSheetId="28">'[1]1 Sp-MSE Walls'!#REF!</definedName>
    <definedName name="abut" localSheetId="21">'[1]1 Sp-MSE Walls'!#REF!</definedName>
    <definedName name="abut" localSheetId="15">'[1]1 Sp-MSE Walls'!#REF!</definedName>
    <definedName name="abut" localSheetId="23">'[1]1 Sp-MSE Walls'!#REF!</definedName>
    <definedName name="abut">'[1]1 Sp-MSE Walls'!#REF!</definedName>
    <definedName name="ASD" localSheetId="28">'[1]1 Sp-MSE Walls'!#REF!</definedName>
    <definedName name="ASD" localSheetId="21">'[1]1 Sp-MSE Walls'!#REF!</definedName>
    <definedName name="ASD" localSheetId="15">'[1]1 Sp-MSE Walls'!#REF!</definedName>
    <definedName name="ASD" localSheetId="23">'[1]1 Sp-MSE Walls'!#REF!</definedName>
    <definedName name="ASD">'[1]1 Sp-MSE Walls'!#REF!</definedName>
    <definedName name="asdf" localSheetId="28">'[1]1 Sp-MSE Walls'!#REF!</definedName>
    <definedName name="asdf" localSheetId="21">'[1]1 Sp-MSE Walls'!#REF!</definedName>
    <definedName name="asdf" localSheetId="15">'[1]1 Sp-MSE Walls'!#REF!</definedName>
    <definedName name="asdf">'[1]1 Sp-MSE Walls'!#REF!</definedName>
    <definedName name="BRR" localSheetId="28">'[1]1 Sp-MSE Walls'!#REF!</definedName>
    <definedName name="BRR" localSheetId="21">'[1]1 Sp-MSE Walls'!#REF!</definedName>
    <definedName name="BRR" localSheetId="15">'[1]1 Sp-MSE Walls'!#REF!</definedName>
    <definedName name="BRR" localSheetId="23">'[1]1 Sp-MSE Walls'!#REF!</definedName>
    <definedName name="BRR">'[1]1 Sp-MSE Walls'!#REF!</definedName>
    <definedName name="FF" localSheetId="28">'[1]1 Sp-MSE Walls'!#REF!</definedName>
    <definedName name="FF" localSheetId="21">'[1]1 Sp-MSE Walls'!#REF!</definedName>
    <definedName name="FF" localSheetId="15">'[1]1 Sp-MSE Walls'!#REF!</definedName>
    <definedName name="FF" localSheetId="23">'[1]1 Sp-MSE Walls'!#REF!</definedName>
    <definedName name="FF">'[1]1 Sp-MSE Walls'!#REF!</definedName>
    <definedName name="_xlnm.Print_Area" localSheetId="28">'App Slab'!$A$1:$L$19</definedName>
    <definedName name="_xlnm.Print_Area" localSheetId="21">'Bearings-Abuts'!$A$1:$L$17</definedName>
    <definedName name="_xlnm.Print_Area" localSheetId="15">'I Beams'!$A$1:$L$20</definedName>
    <definedName name="_xlnm.Print_Area" localSheetId="19">Perforated!$A$1:$L$17</definedName>
    <definedName name="_xlnm.Print_Area" localSheetId="23">'Porous Backfill'!$A$1:$L$25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0" l="1"/>
  <c r="G16" i="10"/>
  <c r="G16" i="51"/>
  <c r="F12" i="50"/>
  <c r="C12" i="50"/>
  <c r="B12" i="50"/>
  <c r="O16" i="51"/>
  <c r="H16" i="51"/>
  <c r="I16" i="51" s="1"/>
  <c r="D16" i="51"/>
  <c r="R13" i="51"/>
  <c r="S13" i="51" s="1"/>
  <c r="N13" i="51"/>
  <c r="R12" i="51"/>
  <c r="N12" i="51"/>
  <c r="O13" i="51" s="1"/>
  <c r="K3" i="51"/>
  <c r="K2" i="51"/>
  <c r="F2" i="51"/>
  <c r="F1" i="51"/>
  <c r="M19" i="10"/>
  <c r="M17" i="10"/>
  <c r="G15" i="33"/>
  <c r="G17" i="48"/>
  <c r="G16" i="48"/>
  <c r="J18" i="31"/>
  <c r="H18" i="31"/>
  <c r="H17" i="31"/>
  <c r="J17" i="31" s="1"/>
  <c r="G17" i="47"/>
  <c r="G16" i="47"/>
  <c r="E18" i="21"/>
  <c r="E16" i="21"/>
  <c r="I21" i="19"/>
  <c r="D28" i="19"/>
  <c r="I28" i="19" s="1"/>
  <c r="D27" i="19"/>
  <c r="I27" i="19" s="1"/>
  <c r="D26" i="19"/>
  <c r="I26" i="19" s="1"/>
  <c r="D25" i="19"/>
  <c r="D20" i="19"/>
  <c r="I20" i="19" s="1"/>
  <c r="E19" i="19"/>
  <c r="D19" i="19"/>
  <c r="I19" i="19" s="1"/>
  <c r="N16" i="19"/>
  <c r="D17" i="19"/>
  <c r="D18" i="19"/>
  <c r="I18" i="19" s="1"/>
  <c r="E17" i="19"/>
  <c r="L17" i="44"/>
  <c r="D18" i="44"/>
  <c r="H18" i="44"/>
  <c r="H14" i="50"/>
  <c r="G14" i="50"/>
  <c r="G15" i="42"/>
  <c r="O16" i="42"/>
  <c r="R13" i="42"/>
  <c r="R12" i="42"/>
  <c r="S13" i="42" s="1"/>
  <c r="O13" i="42"/>
  <c r="N12" i="42"/>
  <c r="N13" i="42"/>
  <c r="D15" i="42"/>
  <c r="K28" i="16"/>
  <c r="D19" i="44"/>
  <c r="E23" i="21"/>
  <c r="G39" i="50"/>
  <c r="D39" i="50" s="1"/>
  <c r="I43" i="50"/>
  <c r="I42" i="50"/>
  <c r="H26" i="50"/>
  <c r="H25" i="50"/>
  <c r="G47" i="50"/>
  <c r="G45" i="50"/>
  <c r="G36" i="50"/>
  <c r="G30" i="50"/>
  <c r="G29" i="50"/>
  <c r="G20" i="50"/>
  <c r="G17" i="50"/>
  <c r="J15" i="46"/>
  <c r="E21" i="21"/>
  <c r="E22" i="21" s="1"/>
  <c r="E17" i="21"/>
  <c r="I17" i="51" l="1"/>
  <c r="H30" i="51" s="1"/>
  <c r="K10" i="51" s="1"/>
  <c r="G12" i="50" s="1"/>
  <c r="D12" i="50" s="1"/>
  <c r="E27" i="21"/>
  <c r="E22" i="16"/>
  <c r="D15" i="16"/>
  <c r="E17" i="13"/>
  <c r="D24" i="19"/>
  <c r="D16" i="19"/>
  <c r="E15" i="20"/>
  <c r="G19" i="28"/>
  <c r="G18" i="28"/>
  <c r="G16" i="28"/>
  <c r="F14" i="27"/>
  <c r="F15" i="27"/>
  <c r="H16" i="31"/>
  <c r="H15" i="31"/>
  <c r="J17" i="10"/>
  <c r="J16" i="10"/>
  <c r="D47" i="50"/>
  <c r="D45" i="50"/>
  <c r="D43" i="50"/>
  <c r="D42" i="50"/>
  <c r="D36" i="50"/>
  <c r="D30" i="50"/>
  <c r="D29" i="50"/>
  <c r="D26" i="50"/>
  <c r="D25" i="50"/>
  <c r="D20" i="50"/>
  <c r="D17" i="50"/>
  <c r="F27" i="21"/>
  <c r="I27" i="21"/>
  <c r="I28" i="21" s="1"/>
  <c r="H22" i="50" s="1"/>
  <c r="I22" i="21"/>
  <c r="I21" i="21"/>
  <c r="I20" i="21"/>
  <c r="I17" i="21"/>
  <c r="I16" i="21"/>
  <c r="I15" i="21"/>
  <c r="I23" i="21" l="1"/>
  <c r="I18" i="21"/>
  <c r="I24" i="21" l="1"/>
  <c r="I25" i="21" s="1"/>
  <c r="K30" i="21" s="1"/>
  <c r="D16" i="22"/>
  <c r="I16" i="22" s="1"/>
  <c r="D15" i="22"/>
  <c r="I20" i="48"/>
  <c r="G22" i="50" l="1"/>
  <c r="D22" i="50" s="1"/>
  <c r="J16" i="46"/>
  <c r="K2" i="40"/>
  <c r="K2" i="46"/>
  <c r="K2" i="35"/>
  <c r="K2" i="34"/>
  <c r="K2" i="33"/>
  <c r="K2" i="32"/>
  <c r="I17" i="48"/>
  <c r="I16" i="48"/>
  <c r="K11" i="48"/>
  <c r="K3" i="48"/>
  <c r="K2" i="48"/>
  <c r="F2" i="48"/>
  <c r="F1" i="48"/>
  <c r="K2" i="31"/>
  <c r="I16" i="47"/>
  <c r="I17" i="47"/>
  <c r="K11" i="47"/>
  <c r="K3" i="47"/>
  <c r="K2" i="47"/>
  <c r="F2" i="47"/>
  <c r="F1" i="47"/>
  <c r="K2" i="29"/>
  <c r="I19" i="28"/>
  <c r="I18" i="28"/>
  <c r="K2" i="28"/>
  <c r="K2" i="27"/>
  <c r="K16" i="25"/>
  <c r="K2" i="25"/>
  <c r="F14" i="23"/>
  <c r="K2" i="23"/>
  <c r="K2" i="22"/>
  <c r="K2" i="21"/>
  <c r="K2" i="20"/>
  <c r="K2" i="19"/>
  <c r="K2" i="13"/>
  <c r="K3" i="46"/>
  <c r="F2" i="46"/>
  <c r="F1" i="46"/>
  <c r="I15" i="20"/>
  <c r="I25" i="19"/>
  <c r="I17" i="19"/>
  <c r="M17" i="19" s="1"/>
  <c r="F22" i="16"/>
  <c r="D22" i="16"/>
  <c r="D19" i="16"/>
  <c r="D17" i="11"/>
  <c r="H15" i="42"/>
  <c r="D16" i="6"/>
  <c r="I22" i="48" l="1"/>
  <c r="K25" i="48" s="1"/>
  <c r="K10" i="48" s="1"/>
  <c r="H35" i="50" s="1"/>
  <c r="D35" i="50" s="1"/>
  <c r="J17" i="46"/>
  <c r="J22" i="46" s="1"/>
  <c r="K9" i="46" s="1"/>
  <c r="I18" i="47"/>
  <c r="K21" i="47" s="1"/>
  <c r="K10" i="47" s="1"/>
  <c r="H32" i="50" s="1"/>
  <c r="D32" i="50" s="1"/>
  <c r="H22" i="16"/>
  <c r="H19" i="44" l="1"/>
  <c r="K3" i="44"/>
  <c r="K2" i="44"/>
  <c r="F2" i="44"/>
  <c r="F1" i="44"/>
  <c r="I15" i="42"/>
  <c r="K3" i="42"/>
  <c r="K2" i="42"/>
  <c r="F2" i="42"/>
  <c r="F1" i="42"/>
  <c r="K26" i="40"/>
  <c r="K10" i="40" s="1"/>
  <c r="G22" i="40"/>
  <c r="G21" i="40"/>
  <c r="G24" i="40" s="1"/>
  <c r="K3" i="40"/>
  <c r="F2" i="40"/>
  <c r="F1" i="40"/>
  <c r="I16" i="20"/>
  <c r="G14" i="33"/>
  <c r="J18" i="33" s="1"/>
  <c r="K10" i="33" s="1"/>
  <c r="G37" i="50" s="1"/>
  <c r="D37" i="50" s="1"/>
  <c r="E16" i="32"/>
  <c r="J17" i="32" s="1"/>
  <c r="K10" i="32" s="1"/>
  <c r="J16" i="31"/>
  <c r="J15" i="31"/>
  <c r="J19" i="31" s="1"/>
  <c r="K3" i="35"/>
  <c r="K3" i="34"/>
  <c r="K3" i="33"/>
  <c r="K3" i="32"/>
  <c r="K3" i="31"/>
  <c r="F1" i="35"/>
  <c r="F2" i="35"/>
  <c r="F1" i="34"/>
  <c r="F2" i="34"/>
  <c r="F1" i="33"/>
  <c r="F2" i="33"/>
  <c r="F1" i="32"/>
  <c r="F2" i="32"/>
  <c r="F1" i="31"/>
  <c r="F2" i="31"/>
  <c r="H15" i="35"/>
  <c r="K17" i="35" s="1"/>
  <c r="K10" i="35" s="1"/>
  <c r="H15" i="34"/>
  <c r="I15" i="34" s="1"/>
  <c r="K19" i="34" s="1"/>
  <c r="K10" i="34" s="1"/>
  <c r="I17" i="28"/>
  <c r="I16" i="28"/>
  <c r="I20" i="28" s="1"/>
  <c r="G15" i="27"/>
  <c r="G14" i="27"/>
  <c r="K3" i="29"/>
  <c r="K3" i="28"/>
  <c r="K3" i="27"/>
  <c r="F1" i="29"/>
  <c r="F2" i="29"/>
  <c r="F1" i="28"/>
  <c r="F2" i="28"/>
  <c r="F1" i="27"/>
  <c r="F2" i="27"/>
  <c r="H15" i="29"/>
  <c r="K10" i="29" s="1"/>
  <c r="K11" i="28"/>
  <c r="H15" i="25"/>
  <c r="F1" i="25"/>
  <c r="F2" i="25"/>
  <c r="F1" i="23"/>
  <c r="F2" i="23"/>
  <c r="K3" i="25"/>
  <c r="I17" i="42" l="1"/>
  <c r="H30" i="42" s="1"/>
  <c r="J24" i="31"/>
  <c r="K9" i="31" s="1"/>
  <c r="G34" i="50" s="1"/>
  <c r="D34" i="50" s="1"/>
  <c r="K23" i="28"/>
  <c r="K10" i="28" s="1"/>
  <c r="G16" i="27"/>
  <c r="K18" i="27" s="1"/>
  <c r="H20" i="44"/>
  <c r="H25" i="44" s="1"/>
  <c r="K29" i="44" s="1"/>
  <c r="K10" i="27"/>
  <c r="G28" i="50" s="1"/>
  <c r="D28" i="50" s="1"/>
  <c r="K17" i="29"/>
  <c r="K10" i="25"/>
  <c r="K10" i="42" l="1"/>
  <c r="G11" i="50" s="1"/>
  <c r="D11" i="50" s="1"/>
  <c r="K10" i="44"/>
  <c r="K3" i="23"/>
  <c r="F19" i="23"/>
  <c r="I18" i="22"/>
  <c r="I17" i="22"/>
  <c r="H16" i="50" l="1"/>
  <c r="D16" i="50" s="1"/>
  <c r="K10" i="23"/>
  <c r="I15" i="22"/>
  <c r="I19" i="22" s="1"/>
  <c r="K21" i="22" s="1"/>
  <c r="K3" i="22" l="1"/>
  <c r="F2" i="22"/>
  <c r="F1" i="22"/>
  <c r="K3" i="21"/>
  <c r="F2" i="21"/>
  <c r="F1" i="21"/>
  <c r="K22" i="20"/>
  <c r="K3" i="20"/>
  <c r="F2" i="20"/>
  <c r="F1" i="20"/>
  <c r="I24" i="19"/>
  <c r="I29" i="19" s="1"/>
  <c r="I31" i="19" s="1"/>
  <c r="I16" i="19"/>
  <c r="K3" i="19"/>
  <c r="F2" i="19"/>
  <c r="F1" i="19"/>
  <c r="F19" i="16"/>
  <c r="K3" i="16"/>
  <c r="K2" i="16"/>
  <c r="F2" i="16"/>
  <c r="F1" i="16"/>
  <c r="K10" i="15"/>
  <c r="K20" i="15"/>
  <c r="K3" i="15"/>
  <c r="K2" i="15"/>
  <c r="F2" i="15"/>
  <c r="F1" i="15"/>
  <c r="K3" i="13"/>
  <c r="F2" i="13"/>
  <c r="F1" i="13"/>
  <c r="D16" i="11"/>
  <c r="K3" i="11"/>
  <c r="K2" i="11"/>
  <c r="F2" i="11"/>
  <c r="F1" i="11"/>
  <c r="K2" i="10"/>
  <c r="K3" i="10"/>
  <c r="F1" i="10"/>
  <c r="F2" i="10"/>
  <c r="K2" i="9"/>
  <c r="K3" i="9"/>
  <c r="F1" i="9"/>
  <c r="F2" i="9"/>
  <c r="K2" i="7"/>
  <c r="K3" i="7"/>
  <c r="F1" i="7"/>
  <c r="F2" i="7"/>
  <c r="K16" i="7"/>
  <c r="D20" i="6"/>
  <c r="D21" i="6"/>
  <c r="D22" i="6"/>
  <c r="K2" i="6"/>
  <c r="K3" i="6"/>
  <c r="F1" i="6"/>
  <c r="F2" i="6"/>
  <c r="K2" i="5"/>
  <c r="K3" i="5"/>
  <c r="F1" i="5"/>
  <c r="F2" i="5"/>
  <c r="F19" i="5"/>
  <c r="F21" i="5"/>
  <c r="K10" i="5" s="1"/>
  <c r="I7" i="50" s="1"/>
  <c r="D7" i="50" s="1"/>
  <c r="E42" i="4"/>
  <c r="E46" i="4" s="1"/>
  <c r="E29" i="4"/>
  <c r="E35" i="4" s="1"/>
  <c r="E18" i="4"/>
  <c r="E22" i="4" s="1"/>
  <c r="D25" i="6" l="1"/>
  <c r="D26" i="6" s="1"/>
  <c r="K32" i="6" s="1"/>
  <c r="K10" i="6" s="1"/>
  <c r="I8" i="50" s="1"/>
  <c r="D8" i="50" s="1"/>
  <c r="H15" i="16"/>
  <c r="F50" i="4"/>
  <c r="J52" i="4" s="1"/>
  <c r="J10" i="4" s="1"/>
  <c r="K10" i="20"/>
  <c r="J18" i="10"/>
  <c r="J20" i="10" s="1"/>
  <c r="G16" i="11"/>
  <c r="G17" i="11"/>
  <c r="K10" i="22"/>
  <c r="G23" i="50" s="1"/>
  <c r="D23" i="50" s="1"/>
  <c r="H19" i="16"/>
  <c r="H24" i="16" l="1"/>
  <c r="G40" i="50"/>
  <c r="D40" i="50" s="1"/>
  <c r="K10" i="10"/>
  <c r="G22" i="11"/>
  <c r="K35" i="19"/>
  <c r="K10" i="19" s="1"/>
  <c r="G18" i="11"/>
  <c r="K10" i="11"/>
  <c r="G19" i="50" l="1"/>
  <c r="D19" i="50" s="1"/>
  <c r="G17" i="13"/>
  <c r="K10" i="16"/>
  <c r="K10" i="21"/>
  <c r="H18" i="50" l="1"/>
  <c r="D18" i="50" s="1"/>
  <c r="H20" i="13" l="1"/>
  <c r="K21" i="13" s="1"/>
  <c r="K10" i="13" s="1"/>
  <c r="D14" i="50" s="1"/>
</calcChain>
</file>

<file path=xl/sharedStrings.xml><?xml version="1.0" encoding="utf-8"?>
<sst xmlns="http://schemas.openxmlformats.org/spreadsheetml/2006/main" count="908" uniqueCount="271">
  <si>
    <t>LUMP</t>
  </si>
  <si>
    <t>APPROACH SLAB REMOVED</t>
  </si>
  <si>
    <t>UNCLASSIFIED EXCAVATION</t>
  </si>
  <si>
    <t>FT</t>
  </si>
  <si>
    <t>LB</t>
  </si>
  <si>
    <t>EPOXY COATED REINFORCING STEEL</t>
  </si>
  <si>
    <t>EACH</t>
  </si>
  <si>
    <t>SEMI-INTEGRAL DIAPHRAGM GUIDE</t>
  </si>
  <si>
    <t>CLASS QC1 CONCRETE, ABUTMENT NOT INCLUDING FOOTING</t>
  </si>
  <si>
    <t>CLASS QC1 CONCRETE, FOOTING</t>
  </si>
  <si>
    <t>SEALING OF CONCRETE SURFACES (EPOXY-URETHANE)</t>
  </si>
  <si>
    <t>TYPE 2 WATERPROOFING</t>
  </si>
  <si>
    <t>2" PREFORMED EXPANSION JOINT FILLER</t>
  </si>
  <si>
    <t>Lump Sum</t>
  </si>
  <si>
    <t>Area (SY)</t>
  </si>
  <si>
    <t>Abutments</t>
  </si>
  <si>
    <t>Abutment</t>
  </si>
  <si>
    <t>Backwall</t>
  </si>
  <si>
    <t>Length (ft)</t>
  </si>
  <si>
    <t>#</t>
  </si>
  <si>
    <t>Width</t>
  </si>
  <si>
    <t>CY</t>
  </si>
  <si>
    <t>Width (ft)</t>
  </si>
  <si>
    <t>Vol (CY)</t>
  </si>
  <si>
    <t>Total (SY)</t>
  </si>
  <si>
    <t>SY</t>
  </si>
  <si>
    <t>Total =</t>
  </si>
  <si>
    <t xml:space="preserve">Total </t>
  </si>
  <si>
    <t>SF</t>
  </si>
  <si>
    <t>EA</t>
  </si>
  <si>
    <t xml:space="preserve">Project: </t>
  </si>
  <si>
    <t>Bridge:</t>
  </si>
  <si>
    <t xml:space="preserve">Date:  </t>
  </si>
  <si>
    <t xml:space="preserve">By:  </t>
  </si>
  <si>
    <t xml:space="preserve">Checked:  </t>
  </si>
  <si>
    <t>QUANTITY COMPUTATIONS</t>
  </si>
  <si>
    <t xml:space="preserve">Sheet:  </t>
  </si>
  <si>
    <t xml:space="preserve">DESCRIPTION:  </t>
  </si>
  <si>
    <t xml:space="preserve">ITEM NO.  </t>
  </si>
  <si>
    <t>202E11203</t>
  </si>
  <si>
    <t xml:space="preserve">QUANTITY  </t>
  </si>
  <si>
    <t xml:space="preserve">UNIT   </t>
  </si>
  <si>
    <t>Portions of Structure Removal:</t>
  </si>
  <si>
    <t>Deck:</t>
  </si>
  <si>
    <t xml:space="preserve">Deck Length </t>
  </si>
  <si>
    <t>=</t>
  </si>
  <si>
    <t>ft</t>
  </si>
  <si>
    <t>Deck Width</t>
  </si>
  <si>
    <t>Deck area to be removed</t>
  </si>
  <si>
    <t>Cost per 1 SF</t>
  </si>
  <si>
    <t xml:space="preserve">Total cost </t>
  </si>
  <si>
    <t>Piers:</t>
  </si>
  <si>
    <t>Pier Cap Area</t>
  </si>
  <si>
    <t>Pier Cap Height</t>
  </si>
  <si>
    <t># of Pier Caps</t>
  </si>
  <si>
    <t>Pier volume to be removed</t>
  </si>
  <si>
    <t>Cost per 1 CY</t>
  </si>
  <si>
    <t>Additional for Steel Piles</t>
  </si>
  <si>
    <t>Total cost</t>
  </si>
  <si>
    <t>Abutments:</t>
  </si>
  <si>
    <t>Stem</t>
  </si>
  <si>
    <t>Abutment Area</t>
  </si>
  <si>
    <t>Abutment Height</t>
  </si>
  <si>
    <t># of Abutments</t>
  </si>
  <si>
    <t>Volume to be removed</t>
  </si>
  <si>
    <t>Lump Sum =</t>
  </si>
  <si>
    <t>TOTAL =</t>
  </si>
  <si>
    <t>202E22900</t>
  </si>
  <si>
    <t>Forward &amp; Rear Approach Slab</t>
  </si>
  <si>
    <t>Width of the approach slab</t>
  </si>
  <si>
    <t>Length of the approach slab</t>
  </si>
  <si>
    <t>No of Approach Slabs</t>
  </si>
  <si>
    <t>Volume</t>
  </si>
  <si>
    <t>WEARING SURFACE REMOVED</t>
  </si>
  <si>
    <t>202E23500</t>
  </si>
  <si>
    <t>Deck</t>
  </si>
  <si>
    <t xml:space="preserve">Length </t>
  </si>
  <si>
    <t>Approach Slab</t>
  </si>
  <si>
    <t>Length</t>
  </si>
  <si>
    <t>No</t>
  </si>
  <si>
    <t>Area</t>
  </si>
  <si>
    <t>COFFERDAMS AND EXCAVATION BRACING, AS PER PLAN</t>
  </si>
  <si>
    <t>503E11101</t>
  </si>
  <si>
    <t>Total Cost =</t>
  </si>
  <si>
    <t>Say =</t>
  </si>
  <si>
    <t>Vol. (CF)</t>
  </si>
  <si>
    <t>Vol. (CY)</t>
  </si>
  <si>
    <t xml:space="preserve">Rear Abutment </t>
  </si>
  <si>
    <t>one foot outside proposed footing</t>
  </si>
  <si>
    <t xml:space="preserve">Forward Abutment </t>
  </si>
  <si>
    <t>Total=</t>
  </si>
  <si>
    <t>Total</t>
  </si>
  <si>
    <t>No of piles</t>
  </si>
  <si>
    <t>Total (FT)</t>
  </si>
  <si>
    <t xml:space="preserve">Rear </t>
  </si>
  <si>
    <t>Forward</t>
  </si>
  <si>
    <t xml:space="preserve"> </t>
  </si>
  <si>
    <t>Total Length (FT)</t>
  </si>
  <si>
    <t>509E10000</t>
  </si>
  <si>
    <t>511E33500</t>
  </si>
  <si>
    <t>Main Slab</t>
  </si>
  <si>
    <t>Area (SF)</t>
  </si>
  <si>
    <t>Lengh (FT)</t>
  </si>
  <si>
    <t>Area of the Deck</t>
  </si>
  <si>
    <t>Haunch</t>
  </si>
  <si>
    <t>T (FT)</t>
  </si>
  <si>
    <t>Width (FT)</t>
  </si>
  <si>
    <t># Beams</t>
  </si>
  <si>
    <t>Average Beam Haunch</t>
  </si>
  <si>
    <t>Abutment Diaphragm</t>
  </si>
  <si>
    <t>Length into Diapragm (FT)</t>
  </si>
  <si>
    <t>Beam Area</t>
  </si>
  <si>
    <t>Ave Ht (FT)*</t>
  </si>
  <si>
    <t>Rear Diaphragm Area</t>
  </si>
  <si>
    <t>For Diaphragm Area</t>
  </si>
  <si>
    <t>Abutment Diaphragms Total=</t>
  </si>
  <si>
    <t xml:space="preserve">* subtract deck thickness from diaphargm ht since it is included above </t>
  </si>
  <si>
    <t>Total Qty</t>
  </si>
  <si>
    <t>Ht (FT)</t>
  </si>
  <si>
    <t>511E44110</t>
  </si>
  <si>
    <t>Rear Abutment</t>
  </si>
  <si>
    <t>WW 1</t>
  </si>
  <si>
    <t>WW 2</t>
  </si>
  <si>
    <t>Forward Abutment</t>
  </si>
  <si>
    <t>Abutments Total =</t>
  </si>
  <si>
    <t>511E46510</t>
  </si>
  <si>
    <t>512E10100</t>
  </si>
  <si>
    <t>512E33000</t>
  </si>
  <si>
    <t>Height (FT)</t>
  </si>
  <si>
    <t>Length (FT)</t>
  </si>
  <si>
    <t>Diaphragm</t>
  </si>
  <si>
    <t>Vol (SY)</t>
  </si>
  <si>
    <t xml:space="preserve">Total Number of Beams </t>
  </si>
  <si>
    <t>Length of the beam</t>
  </si>
  <si>
    <t>Cost per beam</t>
  </si>
  <si>
    <t>Total cost of beams</t>
  </si>
  <si>
    <t>INTERMEDIATE DIAPHRAGM</t>
  </si>
  <si>
    <t>515E20000</t>
  </si>
  <si>
    <t># Spans</t>
  </si>
  <si>
    <t>LENGTH (FT)</t>
  </si>
  <si>
    <t>WIDTH (FT)</t>
  </si>
  <si>
    <t>AREA (SF)</t>
  </si>
  <si>
    <t>REAR</t>
  </si>
  <si>
    <t>FORWARD</t>
  </si>
  <si>
    <t>TOTAL=</t>
  </si>
  <si>
    <t xml:space="preserve">1" PEJF on the Stem </t>
  </si>
  <si>
    <t>516E13900</t>
  </si>
  <si>
    <t xml:space="preserve">No </t>
  </si>
  <si>
    <t>Height (ft)</t>
  </si>
  <si>
    <t>SEMI INTEGRAL ABUTMENT EXPANSION JOINT SEAL</t>
  </si>
  <si>
    <t>516E14020</t>
  </si>
  <si>
    <t>Total (ft)</t>
  </si>
  <si>
    <t>Horizontal Joint - Rear Abutment</t>
  </si>
  <si>
    <t>Horizontal Joint - Forward Abutment</t>
  </si>
  <si>
    <t># Abuts</t>
  </si>
  <si>
    <t xml:space="preserve">Total = </t>
  </si>
  <si>
    <t>POROUS BACKFILL WITH GEOTEXTILE FABRIC</t>
  </si>
  <si>
    <t>518E21200</t>
  </si>
  <si>
    <t>VOL (CY)</t>
  </si>
  <si>
    <t>ABUTMENTS TOTAL=</t>
  </si>
  <si>
    <t xml:space="preserve">6" DIA. PERFORATED CORRUGATED PLASTIC PIPE
</t>
  </si>
  <si>
    <t>518E40000</t>
  </si>
  <si>
    <t>Len (ft)</t>
  </si>
  <si>
    <t>(Including the wingwalls)</t>
  </si>
  <si>
    <t>Total (SF)</t>
  </si>
  <si>
    <t>Rear Abutment and Wingwalls</t>
  </si>
  <si>
    <t>Forward Abutment and Wingwalls</t>
  </si>
  <si>
    <t>REINFORCED CONCRETE APPROACH SLABS WITH QC/QA (T=15"), AS PER PLAN</t>
  </si>
  <si>
    <t>Wt (LBS)</t>
  </si>
  <si>
    <t>Total Abuts=</t>
  </si>
  <si>
    <t xml:space="preserve">Total Abuts = </t>
  </si>
  <si>
    <t>Total Abuts =</t>
  </si>
  <si>
    <t>STRUCTURE GROUNDING SYSTEM</t>
  </si>
  <si>
    <t>516E44201</t>
  </si>
  <si>
    <t>511E34447</t>
  </si>
  <si>
    <t>526E25001</t>
  </si>
  <si>
    <t>625E33000</t>
  </si>
  <si>
    <t>CLASS QC2 CONCRETE SUPERSTRUCTURE, AS PER PLAN</t>
  </si>
  <si>
    <t>Project:</t>
  </si>
  <si>
    <t>Client:</t>
  </si>
  <si>
    <t>518E40011</t>
  </si>
  <si>
    <t xml:space="preserve">6" DIA. NONPERFORATED CORRUGATED PLASTIC PIPE, AS PER PLAN
</t>
  </si>
  <si>
    <t>ODOT District 9</t>
  </si>
  <si>
    <t>STRUCTURE REMOVED, OVER 20 FOOT SPAN, AS PER PLAN</t>
  </si>
  <si>
    <t>503E21100</t>
  </si>
  <si>
    <t>Avg Ht (FT)</t>
  </si>
  <si>
    <t>Estimated Length (FT)</t>
  </si>
  <si>
    <t>Abut Diaphragm</t>
  </si>
  <si>
    <t>CLASS QC2 CONCRETE WITH QC/QA, BRIDGE DECK</t>
  </si>
  <si>
    <t>511E34446</t>
  </si>
  <si>
    <t>Outside Beam Overhang</t>
  </si>
  <si>
    <t>Avg Width (FT)</t>
  </si>
  <si>
    <t>TYPE A INSTALLATION, AS PER PLAN</t>
  </si>
  <si>
    <t>526E90011</t>
  </si>
  <si>
    <t>DRAPED STRAND PRESTRESSED CONCRETE BRIDGE I-BEAM MEMBERS, LEVEL 3, TYPE 4 (111'-8" LONG)</t>
  </si>
  <si>
    <t>515E15020</t>
  </si>
  <si>
    <t># Bays</t>
  </si>
  <si>
    <t>Diaphram</t>
  </si>
  <si>
    <t>Vertical Joint - Rear Abutment</t>
  </si>
  <si>
    <t>Vertical Joint - Forward Abutment</t>
  </si>
  <si>
    <t>ELASTOMERIC BEARINGS WITH INTERNAL LAMINATES (14"x18"x3.398") AND LOAD PLATE (15"x19"x2") (NEOPRENE), AS PER PLAN</t>
  </si>
  <si>
    <t>RAILING (THREE STEEL TUBE BRIDGE RAILING)</t>
  </si>
  <si>
    <t>517E70100</t>
  </si>
  <si>
    <t>Left Side</t>
  </si>
  <si>
    <t>Right Side</t>
  </si>
  <si>
    <t>SPECIAL - STEEL DRIP STRIP</t>
  </si>
  <si>
    <t>518E22300</t>
  </si>
  <si>
    <t>LOW STRENGTH MORTAR BACKFILL</t>
  </si>
  <si>
    <t>Area (Sq Ft)</t>
  </si>
  <si>
    <t># Posts</t>
  </si>
  <si>
    <t>Sides</t>
  </si>
  <si>
    <t>Rear Abut-Phase Joint</t>
  </si>
  <si>
    <t>Forw Abut-Phase Joint</t>
  </si>
  <si>
    <t>R.A Wing -Horizontal Joint</t>
  </si>
  <si>
    <t>F.A Wing -Horizontal Joint</t>
  </si>
  <si>
    <t>Cad Area (SF)</t>
  </si>
  <si>
    <t>Right WW top/Side</t>
  </si>
  <si>
    <t>Left WW top/Side</t>
  </si>
  <si>
    <t>Deck Total</t>
  </si>
  <si>
    <t>DESIGN: GLA</t>
  </si>
  <si>
    <t xml:space="preserve">DATE:  </t>
  </si>
  <si>
    <t>ESTIMATED QUANTITIES</t>
  </si>
  <si>
    <t>CHECK: RG</t>
  </si>
  <si>
    <t>SFN: 3601750</t>
  </si>
  <si>
    <t>ITEM</t>
  </si>
  <si>
    <t>EXTENSION</t>
  </si>
  <si>
    <t>TOTAL</t>
  </si>
  <si>
    <t>UNIT</t>
  </si>
  <si>
    <t>DESCRIPTION</t>
  </si>
  <si>
    <t>ABUT.</t>
  </si>
  <si>
    <t>SUPER.</t>
  </si>
  <si>
    <t>GEN.</t>
  </si>
  <si>
    <t>REFERENCE SHEET NO.</t>
  </si>
  <si>
    <t>SQ YD</t>
  </si>
  <si>
    <t>WEARING COURSE REMOVED</t>
  </si>
  <si>
    <t>CU YD</t>
  </si>
  <si>
    <t>10000</t>
  </si>
  <si>
    <t>EPOXY COATED STEEL REINFORCEMENT</t>
  </si>
  <si>
    <t>CLASS QC2 CONCRETE WITH QC/QA, SUPERSTRUCTURE, AS PER PLAN</t>
  </si>
  <si>
    <t>CLASS QC1 CONCRETE WITH QC/QA, ABUTMENT NOT INCLUDING FOOTING</t>
  </si>
  <si>
    <t>CLASS QC1 CONCRETE WITH QC/QA, FOOTING</t>
  </si>
  <si>
    <t>DRAPED STRAND PRESTRESSED CONCRETE BRIDGE I - BEAM MEMBERS, LEVEL 3, TYPE 4 (111'-8" LONG)</t>
  </si>
  <si>
    <t>INTERMEDIATE DIAPHRAGMS</t>
  </si>
  <si>
    <t>SQ FT</t>
  </si>
  <si>
    <t>SEMI-INTEGRAL ABUTMENT EXPANSION JOINT SEAL</t>
  </si>
  <si>
    <t>6" PERFORATED CORRUGATED PLASTIC PIPE</t>
  </si>
  <si>
    <t>6" NON-PERFORATED CORRUGATED PLASTIC PIPE, INCLUDING SPECIALS, AS PER PLAN</t>
  </si>
  <si>
    <t>13, 16</t>
  </si>
  <si>
    <t>REINFORCED CONCRETE APPROACH SLABS WITH QC/QA (T = 15")</t>
  </si>
  <si>
    <t>TYPE A INSTALLATION</t>
  </si>
  <si>
    <t>LOW STRENGTH MORTAR BACKFILL, AS PER PLAN</t>
  </si>
  <si>
    <t>THERMAL INTEGRITY PROFILING (TIP) TEST</t>
  </si>
  <si>
    <t>LB/CY</t>
  </si>
  <si>
    <t>HIG-00073-21.110 Bridge Quantity Calculations</t>
  </si>
  <si>
    <t>PID: 119769</t>
  </si>
  <si>
    <t>HIG-73-21.11</t>
  </si>
  <si>
    <t>HIG-00073-21.110</t>
  </si>
  <si>
    <t>GLA</t>
  </si>
  <si>
    <t>.</t>
  </si>
  <si>
    <t>DRILLED SHAFTS, 36" DIAMETER, ABOVE BEDROCK</t>
  </si>
  <si>
    <t>DRILLED SHAFTS, 30" DIAMETER, INTO BEDROCK</t>
  </si>
  <si>
    <t>524E94702</t>
  </si>
  <si>
    <t>894E10000</t>
  </si>
  <si>
    <t>t/slope</t>
  </si>
  <si>
    <t>footing</t>
  </si>
  <si>
    <t>R.A</t>
  </si>
  <si>
    <t>F.A</t>
  </si>
  <si>
    <t>503E31121</t>
  </si>
  <si>
    <t>SHALE EXCAVATION, AS PER PLAN</t>
  </si>
  <si>
    <t>12, 14</t>
  </si>
  <si>
    <t>1, 2, 3, 4, 9, 11,13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</si>
</sst>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44" formatCode="_(&quot;$&quot;* #,##0.00_);_(&quot;$&quot;* \(#,##0.00\);_(&quot;$&quot;* &quot;-&quot;??_);_(@_)"/>
    <numFmt numFmtId="164" formatCode="0.0"/>
    <numFmt numFmtId="165" formatCode="0.000"/>
    <numFmt numFmtId="166" formatCode="&quot;$&quot;#,##0.00"/>
    <numFmt numFmtId="167" formatCode="&quot;$&quot;#,##0"/>
    <numFmt numFmtId="168" formatCode="mm/dd/yy_)"/>
    <numFmt numFmtId="169" formatCode="m/d/yy"/>
    <numFmt numFmtId="170" formatCode="#,##0.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b/>
      <i/>
      <u/>
      <sz val="10"/>
      <name val="Arial"/>
      <family val="2"/>
    </font>
    <font>
      <b/>
      <sz val="12"/>
      <name val="Times New Roman"/>
      <family val="1"/>
    </font>
    <font>
      <u/>
      <sz val="10"/>
      <name val="Arial"/>
      <family val="2"/>
    </font>
    <font>
      <b/>
      <u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00B05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444444"/>
      <name val="Calibri"/>
      <family val="2"/>
      <charset val="1"/>
    </font>
    <font>
      <sz val="10"/>
      <color rgb="FF00B050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sz val="11"/>
      <name val="Arial"/>
      <family val="2"/>
    </font>
    <font>
      <sz val="11"/>
      <name val="Calibri"/>
      <family val="2"/>
      <charset val="1"/>
    </font>
    <font>
      <sz val="26"/>
      <name val="Arial"/>
      <family val="2"/>
    </font>
    <font>
      <sz val="24"/>
      <name val="Arial"/>
      <family val="2"/>
    </font>
    <font>
      <b/>
      <i/>
      <sz val="10"/>
      <color theme="1"/>
      <name val="Calibri"/>
      <family val="2"/>
    </font>
    <font>
      <b/>
      <i/>
      <sz val="10"/>
      <name val="Calibri"/>
      <family val="2"/>
    </font>
    <font>
      <b/>
      <i/>
      <sz val="12"/>
      <name val="Calibri"/>
      <family val="2"/>
    </font>
    <font>
      <i/>
      <sz val="10"/>
      <name val="Calibri"/>
      <family val="2"/>
    </font>
    <font>
      <i/>
      <sz val="10"/>
      <color theme="1"/>
      <name val="Calibri"/>
      <family val="2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21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4" fontId="1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499">
    <xf numFmtId="0" fontId="0" fillId="0" borderId="0" xfId="0"/>
    <xf numFmtId="0" fontId="0" fillId="0" borderId="0" xfId="0" applyAlignment="1">
      <alignment horizontal="center" vertical="center"/>
    </xf>
    <xf numFmtId="0" fontId="12" fillId="0" borderId="0" xfId="0" applyFont="1"/>
    <xf numFmtId="0" fontId="4" fillId="0" borderId="0" xfId="0" applyFont="1"/>
    <xf numFmtId="164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2" borderId="0" xfId="0" applyFont="1" applyFill="1"/>
    <xf numFmtId="0" fontId="0" fillId="2" borderId="0" xfId="0" applyFill="1"/>
    <xf numFmtId="0" fontId="4" fillId="0" borderId="5" xfId="9" applyBorder="1"/>
    <xf numFmtId="0" fontId="4" fillId="0" borderId="6" xfId="9" applyBorder="1"/>
    <xf numFmtId="0" fontId="2" fillId="0" borderId="6" xfId="9" quotePrefix="1" applyFont="1" applyBorder="1" applyAlignment="1">
      <alignment horizontal="right" vertical="center"/>
    </xf>
    <xf numFmtId="0" fontId="2" fillId="0" borderId="6" xfId="9" applyFont="1" applyBorder="1"/>
    <xf numFmtId="0" fontId="4" fillId="0" borderId="9" xfId="9" applyBorder="1"/>
    <xf numFmtId="0" fontId="4" fillId="0" borderId="6" xfId="9" applyBorder="1" applyAlignment="1">
      <alignment horizontal="right"/>
    </xf>
    <xf numFmtId="2" fontId="4" fillId="0" borderId="6" xfId="9" quotePrefix="1" applyNumberFormat="1" applyBorder="1" applyAlignment="1">
      <alignment horizontal="center" vertical="center"/>
    </xf>
    <xf numFmtId="0" fontId="4" fillId="0" borderId="10" xfId="9" applyBorder="1" applyAlignment="1">
      <alignment horizontal="centerContinuous" vertical="center"/>
    </xf>
    <xf numFmtId="0" fontId="4" fillId="0" borderId="11" xfId="9" applyBorder="1"/>
    <xf numFmtId="0" fontId="4" fillId="0" borderId="0" xfId="9"/>
    <xf numFmtId="0" fontId="2" fillId="0" borderId="0" xfId="9" applyFont="1" applyAlignment="1">
      <alignment horizontal="right"/>
    </xf>
    <xf numFmtId="0" fontId="2" fillId="0" borderId="0" xfId="9" applyFont="1" applyAlignment="1">
      <alignment horizontal="left"/>
    </xf>
    <xf numFmtId="0" fontId="4" fillId="0" borderId="12" xfId="9" applyBorder="1"/>
    <xf numFmtId="0" fontId="4" fillId="0" borderId="0" xfId="9" applyAlignment="1">
      <alignment horizontal="right"/>
    </xf>
    <xf numFmtId="169" fontId="4" fillId="0" borderId="13" xfId="10" applyNumberFormat="1" applyBorder="1" applyAlignment="1">
      <alignment horizontal="center" vertical="center"/>
    </xf>
    <xf numFmtId="0" fontId="4" fillId="0" borderId="14" xfId="9" applyBorder="1" applyAlignment="1">
      <alignment horizontal="centerContinuous" vertical="center"/>
    </xf>
    <xf numFmtId="0" fontId="4" fillId="0" borderId="1" xfId="9" applyBorder="1" applyAlignment="1">
      <alignment horizontal="center" vertical="center"/>
    </xf>
    <xf numFmtId="0" fontId="0" fillId="0" borderId="14" xfId="0" applyBorder="1"/>
    <xf numFmtId="0" fontId="3" fillId="0" borderId="11" xfId="5" applyBorder="1" applyAlignment="1" applyProtection="1"/>
    <xf numFmtId="0" fontId="4" fillId="0" borderId="0" xfId="9" applyAlignment="1">
      <alignment horizontal="right" vertical="center"/>
    </xf>
    <xf numFmtId="0" fontId="4" fillId="0" borderId="0" xfId="9" applyAlignment="1">
      <alignment horizontal="left" vertical="center"/>
    </xf>
    <xf numFmtId="0" fontId="4" fillId="0" borderId="13" xfId="9" applyBorder="1" applyAlignment="1">
      <alignment horizontal="center" vertical="center"/>
    </xf>
    <xf numFmtId="0" fontId="6" fillId="0" borderId="0" xfId="9" applyFont="1" applyAlignment="1">
      <alignment horizontal="left" vertical="center"/>
    </xf>
    <xf numFmtId="14" fontId="4" fillId="0" borderId="13" xfId="9" applyNumberFormat="1" applyBorder="1" applyAlignment="1">
      <alignment horizontal="center" vertical="center"/>
    </xf>
    <xf numFmtId="0" fontId="4" fillId="0" borderId="7" xfId="9" applyBorder="1"/>
    <xf numFmtId="0" fontId="4" fillId="0" borderId="8" xfId="9" applyBorder="1"/>
    <xf numFmtId="0" fontId="4" fillId="0" borderId="15" xfId="9" applyBorder="1"/>
    <xf numFmtId="0" fontId="0" fillId="0" borderId="16" xfId="0" applyBorder="1"/>
    <xf numFmtId="0" fontId="4" fillId="0" borderId="5" xfId="10" applyBorder="1"/>
    <xf numFmtId="0" fontId="4" fillId="0" borderId="6" xfId="10" applyBorder="1"/>
    <xf numFmtId="0" fontId="0" fillId="0" borderId="10" xfId="0" applyBorder="1"/>
    <xf numFmtId="0" fontId="0" fillId="0" borderId="11" xfId="0" applyBorder="1"/>
    <xf numFmtId="168" fontId="4" fillId="0" borderId="0" xfId="10" applyNumberFormat="1"/>
    <xf numFmtId="0" fontId="4" fillId="0" borderId="0" xfId="10" applyAlignment="1">
      <alignment horizontal="right"/>
    </xf>
    <xf numFmtId="0" fontId="4" fillId="0" borderId="0" xfId="10"/>
    <xf numFmtId="49" fontId="4" fillId="0" borderId="13" xfId="10" applyNumberFormat="1" applyBorder="1" applyAlignment="1">
      <alignment horizontal="center"/>
    </xf>
    <xf numFmtId="1" fontId="4" fillId="0" borderId="13" xfId="10" applyNumberFormat="1" applyBorder="1" applyAlignment="1">
      <alignment horizontal="center"/>
    </xf>
    <xf numFmtId="0" fontId="4" fillId="0" borderId="17" xfId="10" applyBorder="1" applyAlignment="1">
      <alignment horizontal="center"/>
    </xf>
    <xf numFmtId="0" fontId="2" fillId="0" borderId="11" xfId="10" applyFont="1" applyBorder="1"/>
    <xf numFmtId="0" fontId="2" fillId="0" borderId="0" xfId="10" applyFont="1" applyAlignment="1">
      <alignment horizontal="right"/>
    </xf>
    <xf numFmtId="0" fontId="7" fillId="0" borderId="0" xfId="10" applyFont="1"/>
    <xf numFmtId="0" fontId="2" fillId="0" borderId="11" xfId="0" applyFont="1" applyBorder="1"/>
    <xf numFmtId="166" fontId="4" fillId="0" borderId="0" xfId="10" applyNumberFormat="1" applyAlignment="1">
      <alignment horizontal="right" indent="1"/>
    </xf>
    <xf numFmtId="6" fontId="4" fillId="0" borderId="0" xfId="10" applyNumberFormat="1" applyAlignment="1">
      <alignment horizontal="center"/>
    </xf>
    <xf numFmtId="0" fontId="4" fillId="0" borderId="0" xfId="10" applyAlignment="1">
      <alignment horizontal="center"/>
    </xf>
    <xf numFmtId="38" fontId="4" fillId="0" borderId="0" xfId="10" applyNumberFormat="1" applyAlignment="1">
      <alignment horizontal="center"/>
    </xf>
    <xf numFmtId="40" fontId="4" fillId="0" borderId="0" xfId="10" applyNumberFormat="1" applyAlignment="1">
      <alignment horizontal="center"/>
    </xf>
    <xf numFmtId="0" fontId="8" fillId="0" borderId="0" xfId="0" applyFont="1" applyAlignment="1">
      <alignment wrapText="1"/>
    </xf>
    <xf numFmtId="0" fontId="0" fillId="0" borderId="11" xfId="0" applyBorder="1" applyAlignment="1">
      <alignment horizontal="right" wrapText="1"/>
    </xf>
    <xf numFmtId="0" fontId="4" fillId="0" borderId="0" xfId="0" applyFont="1" applyAlignment="1">
      <alignment horizontal="right" wrapText="1"/>
    </xf>
    <xf numFmtId="0" fontId="0" fillId="0" borderId="0" xfId="10" applyFont="1" applyAlignment="1">
      <alignment horizontal="right"/>
    </xf>
    <xf numFmtId="2" fontId="0" fillId="0" borderId="0" xfId="10" applyNumberFormat="1" applyFont="1" applyAlignment="1">
      <alignment horizontal="center"/>
    </xf>
    <xf numFmtId="0" fontId="2" fillId="0" borderId="0" xfId="10" applyFont="1"/>
    <xf numFmtId="0" fontId="8" fillId="0" borderId="0" xfId="0" applyFont="1" applyAlignment="1">
      <alignment horizontal="center" vertical="center" wrapText="1"/>
    </xf>
    <xf numFmtId="6" fontId="4" fillId="0" borderId="0" xfId="10" applyNumberFormat="1" applyAlignment="1">
      <alignment horizontal="center" vertical="center"/>
    </xf>
    <xf numFmtId="164" fontId="4" fillId="0" borderId="0" xfId="10" applyNumberFormat="1" applyAlignment="1">
      <alignment horizontal="center"/>
    </xf>
    <xf numFmtId="0" fontId="0" fillId="0" borderId="7" xfId="0" applyBorder="1"/>
    <xf numFmtId="0" fontId="0" fillId="0" borderId="8" xfId="0" applyBorder="1"/>
    <xf numFmtId="0" fontId="2" fillId="0" borderId="8" xfId="0" applyFont="1" applyBorder="1"/>
    <xf numFmtId="2" fontId="13" fillId="0" borderId="8" xfId="0" applyNumberFormat="1" applyFont="1" applyBorder="1"/>
    <xf numFmtId="0" fontId="4" fillId="0" borderId="16" xfId="0" applyFont="1" applyBorder="1"/>
    <xf numFmtId="0" fontId="9" fillId="0" borderId="0" xfId="0" applyFont="1"/>
    <xf numFmtId="1" fontId="13" fillId="0" borderId="0" xfId="10" applyNumberFormat="1" applyFont="1" applyAlignment="1">
      <alignment horizontal="center"/>
    </xf>
    <xf numFmtId="0" fontId="2" fillId="0" borderId="7" xfId="10" applyFont="1" applyBorder="1"/>
    <xf numFmtId="0" fontId="0" fillId="0" borderId="8" xfId="0" applyBorder="1" applyAlignment="1">
      <alignment horizontal="center"/>
    </xf>
    <xf numFmtId="0" fontId="7" fillId="0" borderId="8" xfId="10" applyFont="1" applyBorder="1"/>
    <xf numFmtId="0" fontId="4" fillId="0" borderId="8" xfId="10" applyBorder="1"/>
    <xf numFmtId="0" fontId="4" fillId="0" borderId="0" xfId="0" applyFont="1" applyAlignment="1">
      <alignment horizontal="center" wrapText="1"/>
    </xf>
    <xf numFmtId="0" fontId="0" fillId="0" borderId="0" xfId="10" applyFont="1" applyAlignment="1">
      <alignment horizontal="center"/>
    </xf>
    <xf numFmtId="2" fontId="4" fillId="0" borderId="0" xfId="10" applyNumberFormat="1" applyAlignment="1">
      <alignment horizontal="center"/>
    </xf>
    <xf numFmtId="1" fontId="13" fillId="0" borderId="8" xfId="0" applyNumberFormat="1" applyFont="1" applyBorder="1" applyAlignment="1">
      <alignment horizontal="center"/>
    </xf>
    <xf numFmtId="168" fontId="4" fillId="0" borderId="0" xfId="9" applyNumberFormat="1"/>
    <xf numFmtId="49" fontId="4" fillId="0" borderId="13" xfId="9" applyNumberFormat="1" applyBorder="1" applyAlignment="1">
      <alignment horizontal="center"/>
    </xf>
    <xf numFmtId="1" fontId="4" fillId="0" borderId="13" xfId="9" applyNumberFormat="1" applyBorder="1" applyAlignment="1">
      <alignment horizontal="center"/>
    </xf>
    <xf numFmtId="0" fontId="4" fillId="0" borderId="17" xfId="9" applyBorder="1" applyAlignment="1">
      <alignment horizontal="center"/>
    </xf>
    <xf numFmtId="167" fontId="13" fillId="0" borderId="8" xfId="0" applyNumberFormat="1" applyFont="1" applyBorder="1"/>
    <xf numFmtId="3" fontId="0" fillId="0" borderId="0" xfId="0" applyNumberFormat="1"/>
    <xf numFmtId="169" fontId="4" fillId="0" borderId="13" xfId="9" applyNumberFormat="1" applyBorder="1" applyAlignment="1">
      <alignment horizontal="center" vertical="center"/>
    </xf>
    <xf numFmtId="0" fontId="4" fillId="0" borderId="14" xfId="10" applyBorder="1"/>
    <xf numFmtId="0" fontId="4" fillId="0" borderId="18" xfId="9" applyBorder="1" applyAlignment="1">
      <alignment horizontal="center"/>
    </xf>
    <xf numFmtId="0" fontId="4" fillId="0" borderId="0" xfId="9" applyAlignment="1">
      <alignment horizontal="left" vertical="top"/>
    </xf>
    <xf numFmtId="0" fontId="4" fillId="0" borderId="0" xfId="9" applyAlignment="1">
      <alignment horizontal="center"/>
    </xf>
    <xf numFmtId="0" fontId="4" fillId="0" borderId="0" xfId="10" applyAlignment="1">
      <alignment horizontal="left" vertical="top"/>
    </xf>
    <xf numFmtId="164" fontId="4" fillId="0" borderId="0" xfId="10" applyNumberFormat="1" applyAlignment="1">
      <alignment horizontal="center" vertical="top"/>
    </xf>
    <xf numFmtId="0" fontId="4" fillId="0" borderId="0" xfId="0" applyFont="1" applyAlignment="1">
      <alignment vertical="center" wrapText="1"/>
    </xf>
    <xf numFmtId="0" fontId="4" fillId="0" borderId="8" xfId="9" applyBorder="1" applyAlignment="1">
      <alignment horizontal="left" vertical="top"/>
    </xf>
    <xf numFmtId="0" fontId="4" fillId="0" borderId="8" xfId="9" applyBorder="1" applyAlignment="1">
      <alignment horizontal="right"/>
    </xf>
    <xf numFmtId="0" fontId="4" fillId="0" borderId="8" xfId="9" applyBorder="1" applyAlignment="1">
      <alignment horizontal="center"/>
    </xf>
    <xf numFmtId="0" fontId="2" fillId="0" borderId="6" xfId="10" quotePrefix="1" applyFont="1" applyBorder="1" applyAlignment="1">
      <alignment horizontal="right" vertical="center"/>
    </xf>
    <xf numFmtId="0" fontId="2" fillId="0" borderId="6" xfId="10" applyFont="1" applyBorder="1"/>
    <xf numFmtId="0" fontId="4" fillId="0" borderId="9" xfId="10" applyBorder="1"/>
    <xf numFmtId="0" fontId="4" fillId="0" borderId="6" xfId="10" applyBorder="1" applyAlignment="1">
      <alignment horizontal="right"/>
    </xf>
    <xf numFmtId="2" fontId="4" fillId="0" borderId="6" xfId="10" quotePrefix="1" applyNumberFormat="1" applyBorder="1" applyAlignment="1">
      <alignment horizontal="center" vertical="center"/>
    </xf>
    <xf numFmtId="0" fontId="4" fillId="0" borderId="10" xfId="10" applyBorder="1" applyAlignment="1">
      <alignment horizontal="centerContinuous" vertical="center"/>
    </xf>
    <xf numFmtId="0" fontId="4" fillId="0" borderId="11" xfId="10" applyBorder="1"/>
    <xf numFmtId="0" fontId="2" fillId="0" borderId="0" xfId="10" applyFont="1" applyAlignment="1">
      <alignment horizontal="left"/>
    </xf>
    <xf numFmtId="0" fontId="4" fillId="0" borderId="12" xfId="10" applyBorder="1"/>
    <xf numFmtId="0" fontId="4" fillId="0" borderId="14" xfId="10" applyBorder="1" applyAlignment="1">
      <alignment horizontal="centerContinuous" vertical="center"/>
    </xf>
    <xf numFmtId="0" fontId="4" fillId="0" borderId="1" xfId="10" applyBorder="1" applyAlignment="1">
      <alignment horizontal="center" vertical="center"/>
    </xf>
    <xf numFmtId="0" fontId="4" fillId="0" borderId="13" xfId="10" applyBorder="1" applyAlignment="1">
      <alignment horizontal="center" vertical="center"/>
    </xf>
    <xf numFmtId="0" fontId="6" fillId="0" borderId="0" xfId="10" applyFont="1" applyAlignment="1">
      <alignment horizontal="left" vertical="center"/>
    </xf>
    <xf numFmtId="14" fontId="4" fillId="0" borderId="13" xfId="10" applyNumberFormat="1" applyBorder="1" applyAlignment="1">
      <alignment horizontal="center" vertical="center"/>
    </xf>
    <xf numFmtId="0" fontId="4" fillId="0" borderId="7" xfId="10" applyBorder="1"/>
    <xf numFmtId="0" fontId="4" fillId="0" borderId="15" xfId="10" applyBorder="1"/>
    <xf numFmtId="49" fontId="4" fillId="0" borderId="1" xfId="10" applyNumberFormat="1" applyBorder="1" applyAlignment="1">
      <alignment horizontal="center"/>
    </xf>
    <xf numFmtId="1" fontId="4" fillId="0" borderId="2" xfId="10" applyNumberFormat="1" applyBorder="1" applyAlignment="1">
      <alignment horizontal="center"/>
    </xf>
    <xf numFmtId="0" fontId="4" fillId="0" borderId="2" xfId="10" applyBorder="1" applyAlignment="1">
      <alignment horizontal="center"/>
    </xf>
    <xf numFmtId="0" fontId="4" fillId="0" borderId="8" xfId="10" applyBorder="1" applyAlignment="1">
      <alignment horizontal="left" vertical="top"/>
    </xf>
    <xf numFmtId="0" fontId="4" fillId="0" borderId="8" xfId="10" applyBorder="1" applyAlignment="1">
      <alignment horizontal="right"/>
    </xf>
    <xf numFmtId="0" fontId="4" fillId="0" borderId="8" xfId="10" applyBorder="1" applyAlignment="1">
      <alignment horizontal="center"/>
    </xf>
    <xf numFmtId="0" fontId="11" fillId="0" borderId="11" xfId="7" applyBorder="1" applyAlignment="1">
      <alignment horizontal="center"/>
    </xf>
    <xf numFmtId="0" fontId="11" fillId="0" borderId="0" xfId="7" applyAlignment="1">
      <alignment horizontal="center"/>
    </xf>
    <xf numFmtId="0" fontId="4" fillId="0" borderId="0" xfId="8"/>
    <xf numFmtId="1" fontId="11" fillId="0" borderId="14" xfId="7" applyNumberFormat="1" applyBorder="1" applyAlignment="1">
      <alignment horizontal="center"/>
    </xf>
    <xf numFmtId="0" fontId="4" fillId="0" borderId="11" xfId="8" applyBorder="1"/>
    <xf numFmtId="0" fontId="4" fillId="0" borderId="14" xfId="8" applyBorder="1"/>
    <xf numFmtId="1" fontId="4" fillId="0" borderId="18" xfId="10" applyNumberFormat="1" applyBorder="1" applyAlignment="1">
      <alignment horizontal="center"/>
    </xf>
    <xf numFmtId="1" fontId="4" fillId="0" borderId="0" xfId="10" applyNumberFormat="1" applyAlignment="1">
      <alignment horizontal="center"/>
    </xf>
    <xf numFmtId="11" fontId="14" fillId="0" borderId="7" xfId="7" applyNumberFormat="1" applyFont="1" applyBorder="1" applyAlignment="1">
      <alignment horizontal="center"/>
    </xf>
    <xf numFmtId="11" fontId="14" fillId="0" borderId="8" xfId="7" applyNumberFormat="1" applyFont="1" applyBorder="1" applyAlignment="1">
      <alignment horizontal="center"/>
    </xf>
    <xf numFmtId="11" fontId="14" fillId="0" borderId="8" xfId="7" applyNumberFormat="1" applyFont="1" applyBorder="1" applyAlignment="1">
      <alignment horizontal="left"/>
    </xf>
    <xf numFmtId="0" fontId="4" fillId="0" borderId="8" xfId="8" applyBorder="1"/>
    <xf numFmtId="0" fontId="14" fillId="0" borderId="8" xfId="7" applyFont="1" applyBorder="1" applyAlignment="1">
      <alignment horizontal="center"/>
    </xf>
    <xf numFmtId="0" fontId="4" fillId="0" borderId="16" xfId="8" applyBorder="1"/>
    <xf numFmtId="0" fontId="4" fillId="0" borderId="0" xfId="10" applyAlignment="1">
      <alignment horizontal="center" vertical="top"/>
    </xf>
    <xf numFmtId="0" fontId="4" fillId="0" borderId="0" xfId="10" applyAlignment="1">
      <alignment horizontal="left" vertical="center"/>
    </xf>
    <xf numFmtId="0" fontId="13" fillId="0" borderId="0" xfId="10" applyFont="1" applyAlignment="1">
      <alignment horizontal="center" vertical="top"/>
    </xf>
    <xf numFmtId="0" fontId="4" fillId="0" borderId="0" xfId="9" applyAlignment="1">
      <alignment horizontal="left"/>
    </xf>
    <xf numFmtId="0" fontId="4" fillId="0" borderId="11" xfId="0" applyFont="1" applyBorder="1" applyAlignment="1">
      <alignment wrapText="1"/>
    </xf>
    <xf numFmtId="0" fontId="2" fillId="0" borderId="0" xfId="0" applyFont="1" applyAlignment="1">
      <alignment wrapText="1"/>
    </xf>
    <xf numFmtId="0" fontId="4" fillId="0" borderId="14" xfId="0" applyFont="1" applyBorder="1" applyAlignment="1">
      <alignment wrapText="1"/>
    </xf>
    <xf numFmtId="0" fontId="15" fillId="0" borderId="0" xfId="0" applyFont="1" applyAlignment="1">
      <alignment wrapText="1"/>
    </xf>
    <xf numFmtId="0" fontId="4" fillId="0" borderId="26" xfId="0" applyFont="1" applyBorder="1" applyAlignment="1">
      <alignment horizontal="left" wrapText="1"/>
    </xf>
    <xf numFmtId="0" fontId="4" fillId="0" borderId="27" xfId="0" applyFont="1" applyBorder="1" applyAlignment="1">
      <alignment horizontal="left" wrapText="1"/>
    </xf>
    <xf numFmtId="11" fontId="4" fillId="0" borderId="26" xfId="0" applyNumberFormat="1" applyFont="1" applyBorder="1" applyAlignment="1">
      <alignment horizontal="left" vertical="top" wrapText="1"/>
    </xf>
    <xf numFmtId="0" fontId="4" fillId="0" borderId="28" xfId="8" applyBorder="1"/>
    <xf numFmtId="0" fontId="15" fillId="0" borderId="26" xfId="0" applyFont="1" applyBorder="1" applyAlignment="1">
      <alignment wrapText="1"/>
    </xf>
    <xf numFmtId="0" fontId="13" fillId="0" borderId="26" xfId="0" applyFont="1" applyBorder="1" applyAlignment="1">
      <alignment wrapText="1"/>
    </xf>
    <xf numFmtId="0" fontId="4" fillId="0" borderId="25" xfId="8" applyBorder="1"/>
    <xf numFmtId="0" fontId="16" fillId="0" borderId="0" xfId="0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4" fillId="0" borderId="0" xfId="0" quotePrefix="1" applyFont="1" applyAlignment="1">
      <alignment wrapText="1"/>
    </xf>
    <xf numFmtId="0" fontId="12" fillId="0" borderId="0" xfId="0" applyFont="1" applyAlignment="1">
      <alignment wrapText="1"/>
    </xf>
    <xf numFmtId="0" fontId="9" fillId="0" borderId="11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2" fontId="4" fillId="0" borderId="0" xfId="0" applyNumberFormat="1" applyFont="1" applyAlignment="1">
      <alignment horizontal="center" vertical="center" wrapText="1"/>
    </xf>
    <xf numFmtId="165" fontId="4" fillId="0" borderId="0" xfId="0" applyNumberFormat="1" applyFont="1" applyAlignment="1">
      <alignment horizontal="center" wrapText="1"/>
    </xf>
    <xf numFmtId="2" fontId="4" fillId="0" borderId="0" xfId="0" applyNumberFormat="1" applyFont="1" applyAlignment="1">
      <alignment horizontal="center" wrapText="1"/>
    </xf>
    <xf numFmtId="0" fontId="2" fillId="0" borderId="0" xfId="0" applyFont="1" applyAlignment="1">
      <alignment vertical="center" wrapText="1"/>
    </xf>
    <xf numFmtId="0" fontId="18" fillId="0" borderId="0" xfId="0" applyFont="1" applyAlignment="1">
      <alignment horizontal="center" wrapText="1"/>
    </xf>
    <xf numFmtId="2" fontId="13" fillId="0" borderId="26" xfId="0" applyNumberFormat="1" applyFont="1" applyBorder="1" applyAlignment="1">
      <alignment wrapText="1"/>
    </xf>
    <xf numFmtId="0" fontId="19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2" fontId="17" fillId="0" borderId="0" xfId="0" quotePrefix="1" applyNumberFormat="1" applyFont="1" applyAlignment="1">
      <alignment horizontal="center" wrapText="1"/>
    </xf>
    <xf numFmtId="2" fontId="15" fillId="0" borderId="0" xfId="0" applyNumberFormat="1" applyFont="1" applyAlignment="1">
      <alignment wrapText="1"/>
    </xf>
    <xf numFmtId="0" fontId="4" fillId="0" borderId="0" xfId="8" applyAlignment="1">
      <alignment horizontal="center"/>
    </xf>
    <xf numFmtId="0" fontId="4" fillId="0" borderId="0" xfId="10" applyAlignment="1">
      <alignment horizontal="right" vertical="top"/>
    </xf>
    <xf numFmtId="0" fontId="0" fillId="0" borderId="0" xfId="0" applyAlignment="1">
      <alignment horizontal="right" vertical="center"/>
    </xf>
    <xf numFmtId="0" fontId="4" fillId="0" borderId="0" xfId="10" applyAlignment="1">
      <alignment horizontal="left" vertical="top" wrapText="1"/>
    </xf>
    <xf numFmtId="2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2" fillId="0" borderId="11" xfId="0" applyFont="1" applyBorder="1" applyAlignment="1">
      <alignment wrapText="1"/>
    </xf>
    <xf numFmtId="2" fontId="2" fillId="0" borderId="0" xfId="0" applyNumberFormat="1" applyFont="1" applyAlignment="1">
      <alignment horizontal="center" wrapText="1"/>
    </xf>
    <xf numFmtId="164" fontId="4" fillId="0" borderId="0" xfId="0" applyNumberFormat="1" applyFont="1" applyAlignment="1">
      <alignment horizontal="center" wrapText="1"/>
    </xf>
    <xf numFmtId="0" fontId="2" fillId="0" borderId="5" xfId="8" applyFont="1" applyBorder="1"/>
    <xf numFmtId="0" fontId="4" fillId="0" borderId="6" xfId="8" applyBorder="1"/>
    <xf numFmtId="0" fontId="4" fillId="0" borderId="10" xfId="8" applyBorder="1"/>
    <xf numFmtId="3" fontId="4" fillId="0" borderId="0" xfId="8" applyNumberFormat="1" applyAlignment="1">
      <alignment horizontal="center"/>
    </xf>
    <xf numFmtId="3" fontId="4" fillId="0" borderId="0" xfId="8" applyNumberFormat="1"/>
    <xf numFmtId="0" fontId="4" fillId="0" borderId="7" xfId="8" applyBorder="1"/>
    <xf numFmtId="0" fontId="2" fillId="0" borderId="0" xfId="8" applyFont="1"/>
    <xf numFmtId="1" fontId="2" fillId="0" borderId="0" xfId="8" applyNumberFormat="1" applyFont="1"/>
    <xf numFmtId="11" fontId="2" fillId="0" borderId="0" xfId="8" quotePrefix="1" applyNumberFormat="1" applyFont="1"/>
    <xf numFmtId="1" fontId="4" fillId="0" borderId="0" xfId="8" applyNumberFormat="1"/>
    <xf numFmtId="0" fontId="4" fillId="0" borderId="0" xfId="10" applyAlignment="1">
      <alignment horizontal="right" vertical="center"/>
    </xf>
    <xf numFmtId="11" fontId="4" fillId="0" borderId="0" xfId="8" applyNumberFormat="1"/>
    <xf numFmtId="0" fontId="4" fillId="0" borderId="0" xfId="8" applyAlignment="1">
      <alignment horizontal="right"/>
    </xf>
    <xf numFmtId="0" fontId="4" fillId="0" borderId="14" xfId="8" applyBorder="1" applyAlignment="1">
      <alignment wrapText="1"/>
    </xf>
    <xf numFmtId="0" fontId="4" fillId="0" borderId="0" xfId="8" applyAlignment="1">
      <alignment horizontal="center" vertical="center"/>
    </xf>
    <xf numFmtId="1" fontId="4" fillId="0" borderId="0" xfId="8" applyNumberFormat="1" applyAlignment="1">
      <alignment horizontal="center" vertical="center"/>
    </xf>
    <xf numFmtId="164" fontId="4" fillId="0" borderId="0" xfId="8" applyNumberFormat="1" applyAlignment="1">
      <alignment horizontal="center" vertical="center"/>
    </xf>
    <xf numFmtId="0" fontId="4" fillId="0" borderId="14" xfId="8" applyBorder="1" applyAlignment="1">
      <alignment horizontal="center" vertical="center"/>
    </xf>
    <xf numFmtId="0" fontId="2" fillId="0" borderId="8" xfId="8" applyFont="1" applyBorder="1" applyAlignment="1">
      <alignment horizontal="center" vertical="center"/>
    </xf>
    <xf numFmtId="1" fontId="2" fillId="0" borderId="8" xfId="8" applyNumberFormat="1" applyFont="1" applyBorder="1" applyAlignment="1">
      <alignment horizontal="center" vertical="center"/>
    </xf>
    <xf numFmtId="0" fontId="2" fillId="0" borderId="16" xfId="8" applyFont="1" applyBorder="1" applyAlignment="1">
      <alignment horizontal="center" vertical="center"/>
    </xf>
    <xf numFmtId="0" fontId="1" fillId="0" borderId="11" xfId="11" applyBorder="1" applyAlignment="1">
      <alignment horizontal="center"/>
    </xf>
    <xf numFmtId="0" fontId="1" fillId="0" borderId="0" xfId="11" applyAlignment="1">
      <alignment horizontal="center"/>
    </xf>
    <xf numFmtId="1" fontId="1" fillId="0" borderId="14" xfId="11" applyNumberFormat="1" applyBorder="1" applyAlignment="1">
      <alignment horizontal="center"/>
    </xf>
    <xf numFmtId="11" fontId="14" fillId="0" borderId="11" xfId="11" applyNumberFormat="1" applyFont="1" applyBorder="1" applyAlignment="1">
      <alignment horizontal="center"/>
    </xf>
    <xf numFmtId="11" fontId="14" fillId="0" borderId="0" xfId="11" applyNumberFormat="1" applyFont="1" applyAlignment="1">
      <alignment horizontal="center"/>
    </xf>
    <xf numFmtId="11" fontId="14" fillId="0" borderId="0" xfId="11" applyNumberFormat="1" applyFont="1" applyAlignment="1">
      <alignment horizontal="left"/>
    </xf>
    <xf numFmtId="0" fontId="14" fillId="0" borderId="0" xfId="11" applyFont="1" applyAlignment="1">
      <alignment horizontal="center"/>
    </xf>
    <xf numFmtId="11" fontId="20" fillId="0" borderId="11" xfId="11" applyNumberFormat="1" applyFont="1" applyBorder="1" applyAlignment="1">
      <alignment horizontal="center"/>
    </xf>
    <xf numFmtId="11" fontId="20" fillId="0" borderId="0" xfId="11" applyNumberFormat="1" applyFont="1" applyAlignment="1">
      <alignment horizontal="center"/>
    </xf>
    <xf numFmtId="0" fontId="5" fillId="0" borderId="0" xfId="11" applyFont="1" applyAlignment="1">
      <alignment horizontal="center"/>
    </xf>
    <xf numFmtId="0" fontId="5" fillId="0" borderId="0" xfId="11" applyFont="1" applyAlignment="1">
      <alignment horizontal="center" wrapText="1"/>
    </xf>
    <xf numFmtId="2" fontId="5" fillId="0" borderId="0" xfId="11" applyNumberFormat="1" applyFont="1" applyAlignment="1">
      <alignment horizontal="center" wrapText="1"/>
    </xf>
    <xf numFmtId="1" fontId="14" fillId="0" borderId="0" xfId="11" applyNumberFormat="1" applyFont="1" applyAlignment="1">
      <alignment horizontal="center"/>
    </xf>
    <xf numFmtId="1" fontId="14" fillId="0" borderId="14" xfId="11" applyNumberFormat="1" applyFont="1" applyBorder="1" applyAlignment="1">
      <alignment horizontal="center"/>
    </xf>
    <xf numFmtId="0" fontId="14" fillId="0" borderId="11" xfId="11" applyFont="1" applyBorder="1" applyAlignment="1">
      <alignment horizontal="center"/>
    </xf>
    <xf numFmtId="2" fontId="14" fillId="0" borderId="0" xfId="11" applyNumberFormat="1" applyFont="1" applyAlignment="1">
      <alignment horizontal="center"/>
    </xf>
    <xf numFmtId="164" fontId="14" fillId="0" borderId="0" xfId="11" applyNumberFormat="1" applyFont="1" applyAlignment="1">
      <alignment horizontal="center"/>
    </xf>
    <xf numFmtId="0" fontId="14" fillId="0" borderId="0" xfId="11" applyFont="1" applyAlignment="1">
      <alignment horizontal="right"/>
    </xf>
    <xf numFmtId="0" fontId="4" fillId="0" borderId="0" xfId="11" applyFont="1" applyAlignment="1">
      <alignment horizontal="center"/>
    </xf>
    <xf numFmtId="0" fontId="14" fillId="0" borderId="11" xfId="11" applyFont="1" applyBorder="1" applyAlignment="1">
      <alignment horizontal="left"/>
    </xf>
    <xf numFmtId="2" fontId="4" fillId="0" borderId="0" xfId="11" applyNumberFormat="1" applyFont="1" applyAlignment="1">
      <alignment horizontal="center"/>
    </xf>
    <xf numFmtId="0" fontId="14" fillId="0" borderId="7" xfId="11" applyFont="1" applyBorder="1" applyAlignment="1">
      <alignment horizontal="center"/>
    </xf>
    <xf numFmtId="0" fontId="14" fillId="0" borderId="8" xfId="11" applyFont="1" applyBorder="1" applyAlignment="1">
      <alignment horizontal="center"/>
    </xf>
    <xf numFmtId="0" fontId="4" fillId="0" borderId="5" xfId="9" applyBorder="1" applyAlignment="1">
      <alignment vertical="center"/>
    </xf>
    <xf numFmtId="0" fontId="4" fillId="0" borderId="6" xfId="9" applyBorder="1" applyAlignment="1">
      <alignment vertical="center"/>
    </xf>
    <xf numFmtId="0" fontId="4" fillId="0" borderId="6" xfId="8" applyBorder="1" applyAlignment="1">
      <alignment vertical="center"/>
    </xf>
    <xf numFmtId="0" fontId="4" fillId="0" borderId="6" xfId="9" applyBorder="1" applyAlignment="1">
      <alignment horizontal="right" vertical="center"/>
    </xf>
    <xf numFmtId="0" fontId="4" fillId="0" borderId="5" xfId="8" applyBorder="1" applyAlignment="1">
      <alignment vertical="center"/>
    </xf>
    <xf numFmtId="2" fontId="4" fillId="0" borderId="10" xfId="9" quotePrefix="1" applyNumberFormat="1" applyBorder="1" applyAlignment="1">
      <alignment horizontal="center" vertical="center"/>
    </xf>
    <xf numFmtId="0" fontId="4" fillId="0" borderId="11" xfId="9" applyBorder="1" applyAlignment="1">
      <alignment vertical="center"/>
    </xf>
    <xf numFmtId="0" fontId="4" fillId="0" borderId="0" xfId="9" applyAlignment="1">
      <alignment vertical="center"/>
    </xf>
    <xf numFmtId="0" fontId="4" fillId="0" borderId="0" xfId="8" applyAlignment="1">
      <alignment vertical="center"/>
    </xf>
    <xf numFmtId="0" fontId="4" fillId="0" borderId="11" xfId="9" applyBorder="1" applyAlignment="1">
      <alignment horizontal="right" vertical="center"/>
    </xf>
    <xf numFmtId="0" fontId="4" fillId="0" borderId="14" xfId="8" applyBorder="1" applyAlignment="1">
      <alignment vertical="center"/>
    </xf>
    <xf numFmtId="0" fontId="3" fillId="0" borderId="11" xfId="5" applyBorder="1" applyAlignment="1" applyProtection="1">
      <alignment vertical="center"/>
    </xf>
    <xf numFmtId="0" fontId="2" fillId="0" borderId="0" xfId="9" applyFont="1" applyAlignment="1">
      <alignment horizontal="left" vertical="center"/>
    </xf>
    <xf numFmtId="0" fontId="4" fillId="0" borderId="7" xfId="9" applyBorder="1" applyAlignment="1">
      <alignment vertical="center"/>
    </xf>
    <xf numFmtId="0" fontId="4" fillId="0" borderId="8" xfId="9" applyBorder="1" applyAlignment="1">
      <alignment vertical="center"/>
    </xf>
    <xf numFmtId="0" fontId="4" fillId="0" borderId="8" xfId="8" applyBorder="1" applyAlignment="1">
      <alignment vertical="center"/>
    </xf>
    <xf numFmtId="0" fontId="4" fillId="0" borderId="7" xfId="8" applyBorder="1" applyAlignment="1">
      <alignment vertical="center"/>
    </xf>
    <xf numFmtId="0" fontId="4" fillId="0" borderId="16" xfId="9" applyBorder="1" applyAlignment="1">
      <alignment vertical="center"/>
    </xf>
    <xf numFmtId="0" fontId="14" fillId="0" borderId="11" xfId="11" applyFont="1" applyBorder="1" applyAlignment="1">
      <alignment horizontal="center" vertical="center"/>
    </xf>
    <xf numFmtId="0" fontId="14" fillId="0" borderId="0" xfId="11" applyFont="1" applyAlignment="1">
      <alignment horizontal="center" vertical="center"/>
    </xf>
    <xf numFmtId="1" fontId="14" fillId="0" borderId="0" xfId="11" applyNumberFormat="1" applyFont="1" applyAlignment="1">
      <alignment horizontal="center" vertical="center"/>
    </xf>
    <xf numFmtId="0" fontId="14" fillId="0" borderId="14" xfId="11" applyFont="1" applyBorder="1" applyAlignment="1">
      <alignment horizontal="left" vertical="center"/>
    </xf>
    <xf numFmtId="0" fontId="4" fillId="0" borderId="11" xfId="8" applyBorder="1" applyAlignment="1">
      <alignment vertical="center"/>
    </xf>
    <xf numFmtId="168" fontId="4" fillId="0" borderId="0" xfId="10" applyNumberFormat="1" applyAlignment="1">
      <alignment vertical="center"/>
    </xf>
    <xf numFmtId="0" fontId="4" fillId="0" borderId="0" xfId="10" applyAlignment="1">
      <alignment vertical="center"/>
    </xf>
    <xf numFmtId="49" fontId="4" fillId="0" borderId="1" xfId="10" applyNumberFormat="1" applyBorder="1" applyAlignment="1">
      <alignment horizontal="center" vertical="center"/>
    </xf>
    <xf numFmtId="1" fontId="4" fillId="0" borderId="29" xfId="10" applyNumberFormat="1" applyBorder="1" applyAlignment="1">
      <alignment horizontal="center" vertical="center"/>
    </xf>
    <xf numFmtId="0" fontId="4" fillId="0" borderId="33" xfId="8" applyBorder="1" applyAlignment="1">
      <alignment vertical="center"/>
    </xf>
    <xf numFmtId="0" fontId="4" fillId="0" borderId="29" xfId="10" applyBorder="1" applyAlignment="1">
      <alignment horizontal="center" vertical="center"/>
    </xf>
    <xf numFmtId="0" fontId="4" fillId="0" borderId="0" xfId="8" applyAlignment="1">
      <alignment horizontal="right" vertical="center"/>
    </xf>
    <xf numFmtId="4" fontId="4" fillId="0" borderId="0" xfId="8" applyNumberFormat="1" applyAlignment="1">
      <alignment horizontal="center" vertical="center"/>
    </xf>
    <xf numFmtId="4" fontId="4" fillId="0" borderId="0" xfId="8" applyNumberFormat="1" applyAlignment="1">
      <alignment vertical="center"/>
    </xf>
    <xf numFmtId="11" fontId="14" fillId="0" borderId="11" xfId="11" applyNumberFormat="1" applyFont="1" applyBorder="1" applyAlignment="1">
      <alignment horizontal="center" vertical="center"/>
    </xf>
    <xf numFmtId="11" fontId="14" fillId="0" borderId="0" xfId="11" applyNumberFormat="1" applyFont="1" applyAlignment="1">
      <alignment horizontal="center" vertical="center"/>
    </xf>
    <xf numFmtId="0" fontId="5" fillId="0" borderId="0" xfId="11" applyFont="1" applyAlignment="1">
      <alignment horizontal="center" vertical="center"/>
    </xf>
    <xf numFmtId="0" fontId="14" fillId="0" borderId="33" xfId="11" applyFont="1" applyBorder="1" applyAlignment="1">
      <alignment horizontal="left" vertical="center"/>
    </xf>
    <xf numFmtId="0" fontId="4" fillId="0" borderId="0" xfId="8" applyAlignment="1">
      <alignment horizontal="left" vertical="center"/>
    </xf>
    <xf numFmtId="11" fontId="14" fillId="0" borderId="7" xfId="11" applyNumberFormat="1" applyFont="1" applyBorder="1" applyAlignment="1">
      <alignment horizontal="center" vertical="center"/>
    </xf>
    <xf numFmtId="11" fontId="14" fillId="0" borderId="8" xfId="11" applyNumberFormat="1" applyFont="1" applyBorder="1" applyAlignment="1">
      <alignment horizontal="center" vertical="center"/>
    </xf>
    <xf numFmtId="0" fontId="4" fillId="0" borderId="8" xfId="8" applyBorder="1" applyAlignment="1">
      <alignment horizontal="right" vertical="center"/>
    </xf>
    <xf numFmtId="0" fontId="14" fillId="0" borderId="8" xfId="11" applyFont="1" applyBorder="1" applyAlignment="1">
      <alignment horizontal="center" vertical="center"/>
    </xf>
    <xf numFmtId="0" fontId="5" fillId="0" borderId="8" xfId="11" applyFont="1" applyBorder="1" applyAlignment="1">
      <alignment horizontal="center" vertical="center"/>
    </xf>
    <xf numFmtId="1" fontId="14" fillId="0" borderId="8" xfId="11" applyNumberFormat="1" applyFont="1" applyBorder="1" applyAlignment="1">
      <alignment horizontal="center" vertical="center"/>
    </xf>
    <xf numFmtId="1" fontId="13" fillId="0" borderId="8" xfId="11" applyNumberFormat="1" applyFont="1" applyBorder="1" applyAlignment="1">
      <alignment horizontal="center" vertical="center"/>
    </xf>
    <xf numFmtId="0" fontId="14" fillId="0" borderId="16" xfId="11" applyFont="1" applyBorder="1" applyAlignment="1">
      <alignment horizontal="left" vertical="center"/>
    </xf>
    <xf numFmtId="0" fontId="4" fillId="0" borderId="5" xfId="10" applyBorder="1" applyAlignment="1">
      <alignment horizontal="right"/>
    </xf>
    <xf numFmtId="0" fontId="4" fillId="0" borderId="11" xfId="10" applyBorder="1" applyAlignment="1">
      <alignment horizontal="right"/>
    </xf>
    <xf numFmtId="0" fontId="4" fillId="0" borderId="33" xfId="10" applyBorder="1" applyAlignment="1">
      <alignment horizontal="centerContinuous" vertical="center"/>
    </xf>
    <xf numFmtId="0" fontId="4" fillId="0" borderId="33" xfId="8" applyBorder="1"/>
    <xf numFmtId="0" fontId="4" fillId="0" borderId="5" xfId="8" applyBorder="1"/>
    <xf numFmtId="1" fontId="4" fillId="0" borderId="29" xfId="10" applyNumberFormat="1" applyBorder="1" applyAlignment="1">
      <alignment horizontal="center"/>
    </xf>
    <xf numFmtId="0" fontId="4" fillId="0" borderId="29" xfId="10" applyBorder="1" applyAlignment="1">
      <alignment horizontal="center"/>
    </xf>
    <xf numFmtId="2" fontId="4" fillId="0" borderId="0" xfId="8" applyNumberFormat="1" applyAlignment="1">
      <alignment horizontal="center"/>
    </xf>
    <xf numFmtId="2" fontId="4" fillId="0" borderId="0" xfId="8" applyNumberFormat="1"/>
    <xf numFmtId="0" fontId="13" fillId="0" borderId="8" xfId="8" applyFont="1" applyBorder="1" applyAlignment="1">
      <alignment horizontal="center" vertical="center"/>
    </xf>
    <xf numFmtId="0" fontId="2" fillId="0" borderId="0" xfId="8" applyFont="1" applyAlignment="1">
      <alignment horizontal="center" vertical="center"/>
    </xf>
    <xf numFmtId="168" fontId="2" fillId="0" borderId="0" xfId="10" applyNumberFormat="1" applyFont="1" applyAlignment="1">
      <alignment horizontal="center" vertical="center"/>
    </xf>
    <xf numFmtId="0" fontId="4" fillId="0" borderId="0" xfId="10" applyAlignment="1">
      <alignment horizontal="centerContinuous" vertical="center"/>
    </xf>
    <xf numFmtId="168" fontId="4" fillId="0" borderId="6" xfId="10" applyNumberFormat="1" applyBorder="1"/>
    <xf numFmtId="0" fontId="1" fillId="0" borderId="0" xfId="12" applyAlignment="1">
      <alignment horizontal="center"/>
    </xf>
    <xf numFmtId="0" fontId="14" fillId="0" borderId="11" xfId="12" applyFont="1" applyBorder="1" applyAlignment="1">
      <alignment horizontal="center"/>
    </xf>
    <xf numFmtId="0" fontId="14" fillId="0" borderId="11" xfId="12" applyFont="1" applyBorder="1" applyAlignment="1">
      <alignment horizontal="center" vertical="center"/>
    </xf>
    <xf numFmtId="0" fontId="4" fillId="0" borderId="0" xfId="8" applyAlignment="1">
      <alignment wrapText="1"/>
    </xf>
    <xf numFmtId="0" fontId="14" fillId="0" borderId="0" xfId="12" applyFont="1" applyAlignment="1">
      <alignment horizontal="right" vertical="center"/>
    </xf>
    <xf numFmtId="11" fontId="1" fillId="0" borderId="0" xfId="12" applyNumberFormat="1" applyAlignment="1">
      <alignment horizontal="center"/>
    </xf>
    <xf numFmtId="0" fontId="1" fillId="0" borderId="0" xfId="12"/>
    <xf numFmtId="1" fontId="1" fillId="0" borderId="0" xfId="12" applyNumberFormat="1" applyAlignment="1">
      <alignment horizontal="right"/>
    </xf>
    <xf numFmtId="1" fontId="1" fillId="0" borderId="14" xfId="12" applyNumberFormat="1" applyBorder="1" applyAlignment="1">
      <alignment horizontal="center"/>
    </xf>
    <xf numFmtId="1" fontId="14" fillId="0" borderId="0" xfId="12" applyNumberFormat="1" applyFont="1" applyAlignment="1">
      <alignment horizontal="right" vertical="center"/>
    </xf>
    <xf numFmtId="2" fontId="13" fillId="0" borderId="0" xfId="12" applyNumberFormat="1" applyFont="1" applyAlignment="1">
      <alignment horizontal="center" vertical="center"/>
    </xf>
    <xf numFmtId="11" fontId="14" fillId="0" borderId="7" xfId="12" applyNumberFormat="1" applyFont="1" applyBorder="1" applyAlignment="1">
      <alignment horizontal="center" vertical="center"/>
    </xf>
    <xf numFmtId="0" fontId="14" fillId="0" borderId="8" xfId="12" applyFont="1" applyBorder="1" applyAlignment="1">
      <alignment horizontal="right" vertical="center"/>
    </xf>
    <xf numFmtId="0" fontId="4" fillId="0" borderId="8" xfId="8" applyBorder="1" applyAlignment="1">
      <alignment horizontal="center" vertical="center"/>
    </xf>
    <xf numFmtId="1" fontId="14" fillId="0" borderId="8" xfId="12" applyNumberFormat="1" applyFont="1" applyBorder="1" applyAlignment="1">
      <alignment horizontal="right" vertical="center"/>
    </xf>
    <xf numFmtId="0" fontId="14" fillId="0" borderId="8" xfId="12" applyFont="1" applyBorder="1" applyAlignment="1">
      <alignment horizontal="center" vertical="center"/>
    </xf>
    <xf numFmtId="2" fontId="14" fillId="0" borderId="8" xfId="12" applyNumberFormat="1" applyFont="1" applyBorder="1" applyAlignment="1">
      <alignment horizontal="center" vertical="center"/>
    </xf>
    <xf numFmtId="0" fontId="4" fillId="0" borderId="16" xfId="8" applyBorder="1" applyAlignment="1">
      <alignment vertical="center"/>
    </xf>
    <xf numFmtId="0" fontId="1" fillId="0" borderId="0" xfId="12" applyAlignment="1">
      <alignment horizontal="right"/>
    </xf>
    <xf numFmtId="2" fontId="1" fillId="0" borderId="0" xfId="12" applyNumberFormat="1" applyAlignment="1">
      <alignment horizontal="center"/>
    </xf>
    <xf numFmtId="1" fontId="1" fillId="0" borderId="0" xfId="12" applyNumberFormat="1" applyAlignment="1">
      <alignment horizontal="center"/>
    </xf>
    <xf numFmtId="0" fontId="1" fillId="0" borderId="0" xfId="12" applyAlignment="1">
      <alignment horizontal="left"/>
    </xf>
    <xf numFmtId="0" fontId="4" fillId="0" borderId="34" xfId="10" applyBorder="1" applyAlignment="1">
      <alignment horizontal="centerContinuous" vertical="center"/>
    </xf>
    <xf numFmtId="0" fontId="4" fillId="0" borderId="34" xfId="8" applyBorder="1"/>
    <xf numFmtId="0" fontId="2" fillId="0" borderId="0" xfId="8" applyFont="1" applyAlignment="1">
      <alignment horizontal="center" wrapText="1"/>
    </xf>
    <xf numFmtId="0" fontId="2" fillId="0" borderId="0" xfId="8" applyFont="1" applyAlignment="1">
      <alignment wrapText="1"/>
    </xf>
    <xf numFmtId="0" fontId="21" fillId="0" borderId="14" xfId="8" applyFont="1" applyBorder="1"/>
    <xf numFmtId="0" fontId="2" fillId="0" borderId="0" xfId="10" applyFont="1" applyAlignment="1">
      <alignment horizontal="center"/>
    </xf>
    <xf numFmtId="0" fontId="4" fillId="0" borderId="0" xfId="10" applyAlignment="1">
      <alignment horizontal="left"/>
    </xf>
    <xf numFmtId="0" fontId="4" fillId="0" borderId="7" xfId="10" applyBorder="1" applyAlignment="1">
      <alignment horizontal="left" indent="1"/>
    </xf>
    <xf numFmtId="164" fontId="2" fillId="0" borderId="8" xfId="8" applyNumberFormat="1" applyFont="1" applyBorder="1" applyAlignment="1">
      <alignment horizontal="center" vertical="center"/>
    </xf>
    <xf numFmtId="0" fontId="2" fillId="0" borderId="16" xfId="10" applyFont="1" applyBorder="1" applyAlignment="1">
      <alignment horizontal="center" vertical="center"/>
    </xf>
    <xf numFmtId="165" fontId="4" fillId="0" borderId="0" xfId="10" applyNumberFormat="1" applyAlignment="1">
      <alignment horizontal="center"/>
    </xf>
    <xf numFmtId="165" fontId="4" fillId="0" borderId="0" xfId="8" applyNumberFormat="1" applyAlignment="1">
      <alignment horizontal="center"/>
    </xf>
    <xf numFmtId="165" fontId="13" fillId="0" borderId="0" xfId="8" applyNumberFormat="1" applyFont="1" applyAlignment="1">
      <alignment horizontal="center"/>
    </xf>
    <xf numFmtId="0" fontId="12" fillId="0" borderId="0" xfId="8" applyFont="1"/>
    <xf numFmtId="164" fontId="13" fillId="0" borderId="8" xfId="8" applyNumberFormat="1" applyFont="1" applyBorder="1" applyAlignment="1">
      <alignment horizontal="center" vertical="center"/>
    </xf>
    <xf numFmtId="0" fontId="2" fillId="0" borderId="0" xfId="8" applyFont="1" applyAlignment="1">
      <alignment horizontal="center"/>
    </xf>
    <xf numFmtId="1" fontId="4" fillId="0" borderId="0" xfId="12" applyNumberFormat="1" applyFont="1" applyAlignment="1">
      <alignment horizontal="center"/>
    </xf>
    <xf numFmtId="11" fontId="4" fillId="0" borderId="0" xfId="12" applyNumberFormat="1" applyFont="1" applyAlignment="1">
      <alignment horizontal="left"/>
    </xf>
    <xf numFmtId="0" fontId="4" fillId="0" borderId="0" xfId="12" applyFont="1" applyAlignment="1">
      <alignment horizontal="center"/>
    </xf>
    <xf numFmtId="0" fontId="4" fillId="0" borderId="0" xfId="12" applyFont="1" applyAlignment="1">
      <alignment horizontal="right" vertical="center"/>
    </xf>
    <xf numFmtId="0" fontId="5" fillId="0" borderId="0" xfId="12" applyFont="1" applyAlignment="1">
      <alignment horizontal="center" vertical="center"/>
    </xf>
    <xf numFmtId="1" fontId="2" fillId="0" borderId="0" xfId="12" applyNumberFormat="1" applyFont="1" applyAlignment="1">
      <alignment horizontal="center" vertical="center"/>
    </xf>
    <xf numFmtId="2" fontId="4" fillId="0" borderId="0" xfId="12" applyNumberFormat="1" applyFont="1" applyAlignment="1">
      <alignment horizontal="center" vertical="center"/>
    </xf>
    <xf numFmtId="2" fontId="4" fillId="0" borderId="0" xfId="8" applyNumberFormat="1" applyAlignment="1">
      <alignment horizontal="center" vertical="center"/>
    </xf>
    <xf numFmtId="1" fontId="4" fillId="0" borderId="0" xfId="12" applyNumberFormat="1" applyFont="1" applyAlignment="1">
      <alignment horizontal="center" vertical="center"/>
    </xf>
    <xf numFmtId="0" fontId="2" fillId="0" borderId="0" xfId="12" applyFont="1" applyAlignment="1">
      <alignment vertical="center"/>
    </xf>
    <xf numFmtId="0" fontId="2" fillId="0" borderId="0" xfId="12" applyFont="1" applyAlignment="1">
      <alignment horizontal="center" vertical="center"/>
    </xf>
    <xf numFmtId="2" fontId="2" fillId="0" borderId="0" xfId="12" applyNumberFormat="1" applyFont="1" applyAlignment="1">
      <alignment horizontal="center" vertical="center"/>
    </xf>
    <xf numFmtId="2" fontId="14" fillId="0" borderId="0" xfId="12" applyNumberFormat="1" applyFont="1" applyAlignment="1">
      <alignment horizontal="center" vertical="center"/>
    </xf>
    <xf numFmtId="164" fontId="13" fillId="0" borderId="0" xfId="8" applyNumberFormat="1" applyFont="1" applyAlignment="1">
      <alignment horizontal="center"/>
    </xf>
    <xf numFmtId="0" fontId="2" fillId="0" borderId="0" xfId="11" applyFont="1" applyAlignment="1">
      <alignment horizontal="center" wrapText="1"/>
    </xf>
    <xf numFmtId="0" fontId="2" fillId="0" borderId="0" xfId="10" applyFont="1" applyAlignment="1">
      <alignment horizontal="left" vertical="top"/>
    </xf>
    <xf numFmtId="164" fontId="4" fillId="0" borderId="0" xfId="9" applyNumberFormat="1" applyAlignment="1">
      <alignment horizontal="center"/>
    </xf>
    <xf numFmtId="0" fontId="4" fillId="0" borderId="0" xfId="9" applyAlignment="1">
      <alignment horizontal="right" vertical="top"/>
    </xf>
    <xf numFmtId="0" fontId="2" fillId="0" borderId="0" xfId="10" applyFont="1" applyAlignment="1">
      <alignment horizontal="left" vertical="center" wrapText="1"/>
    </xf>
    <xf numFmtId="0" fontId="2" fillId="0" borderId="0" xfId="10" applyFont="1" applyAlignment="1">
      <alignment horizontal="left" vertical="center"/>
    </xf>
    <xf numFmtId="0" fontId="2" fillId="0" borderId="0" xfId="10" applyFont="1" applyAlignment="1">
      <alignment horizontal="center" vertical="center" wrapText="1"/>
    </xf>
    <xf numFmtId="0" fontId="2" fillId="0" borderId="0" xfId="10" applyFont="1" applyAlignment="1">
      <alignment horizontal="right" vertical="center"/>
    </xf>
    <xf numFmtId="1" fontId="4" fillId="0" borderId="0" xfId="10" applyNumberFormat="1" applyAlignment="1">
      <alignment horizontal="center" vertical="center"/>
    </xf>
    <xf numFmtId="0" fontId="4" fillId="0" borderId="5" xfId="0" applyFont="1" applyBorder="1"/>
    <xf numFmtId="0" fontId="0" fillId="0" borderId="6" xfId="0" applyBorder="1"/>
    <xf numFmtId="0" fontId="2" fillId="0" borderId="0" xfId="10" applyFont="1" applyAlignment="1">
      <alignment horizontal="center" vertical="top"/>
    </xf>
    <xf numFmtId="167" fontId="4" fillId="0" borderId="0" xfId="10" applyNumberFormat="1" applyAlignment="1">
      <alignment horizontal="center" vertical="top"/>
    </xf>
    <xf numFmtId="167" fontId="4" fillId="0" borderId="0" xfId="8" applyNumberFormat="1" applyAlignment="1">
      <alignment horizontal="center"/>
    </xf>
    <xf numFmtId="0" fontId="4" fillId="0" borderId="0" xfId="9" applyAlignment="1">
      <alignment horizontal="center" vertical="center"/>
    </xf>
    <xf numFmtId="0" fontId="10" fillId="0" borderId="0" xfId="0" applyFont="1" applyAlignment="1">
      <alignment horizontal="center"/>
    </xf>
    <xf numFmtId="0" fontId="12" fillId="0" borderId="0" xfId="10" applyFont="1" applyAlignment="1">
      <alignment horizontal="left"/>
    </xf>
    <xf numFmtId="0" fontId="2" fillId="0" borderId="6" xfId="9" applyFont="1" applyBorder="1" applyAlignment="1">
      <alignment horizontal="right"/>
    </xf>
    <xf numFmtId="0" fontId="2" fillId="0" borderId="6" xfId="9" quotePrefix="1" applyFont="1" applyBorder="1" applyAlignment="1">
      <alignment horizontal="left" vertical="center"/>
    </xf>
    <xf numFmtId="0" fontId="2" fillId="0" borderId="0" xfId="9" quotePrefix="1" applyFont="1" applyAlignment="1">
      <alignment horizontal="left" vertical="center"/>
    </xf>
    <xf numFmtId="0" fontId="0" fillId="0" borderId="33" xfId="0" applyBorder="1"/>
    <xf numFmtId="0" fontId="2" fillId="0" borderId="0" xfId="9" applyFont="1"/>
    <xf numFmtId="0" fontId="4" fillId="0" borderId="11" xfId="0" applyFont="1" applyBorder="1"/>
    <xf numFmtId="0" fontId="4" fillId="0" borderId="8" xfId="0" applyFont="1" applyBorder="1"/>
    <xf numFmtId="0" fontId="13" fillId="0" borderId="26" xfId="0" applyFont="1" applyBorder="1" applyAlignment="1">
      <alignment horizontal="center" wrapText="1"/>
    </xf>
    <xf numFmtId="0" fontId="4" fillId="0" borderId="33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2" fontId="22" fillId="3" borderId="0" xfId="0" quotePrefix="1" applyNumberFormat="1" applyFont="1" applyFill="1" applyAlignment="1">
      <alignment horizontal="center" wrapText="1"/>
    </xf>
    <xf numFmtId="0" fontId="2" fillId="4" borderId="0" xfId="0" applyFont="1" applyFill="1" applyAlignment="1">
      <alignment horizontal="center"/>
    </xf>
    <xf numFmtId="2" fontId="22" fillId="0" borderId="0" xfId="0" quotePrefix="1" applyNumberFormat="1" applyFont="1" applyAlignment="1">
      <alignment horizontal="center" wrapText="1"/>
    </xf>
    <xf numFmtId="2" fontId="4" fillId="4" borderId="0" xfId="0" applyNumberFormat="1" applyFont="1" applyFill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2" fontId="4" fillId="4" borderId="0" xfId="0" applyNumberFormat="1" applyFont="1" applyFill="1" applyAlignment="1">
      <alignment horizontal="center"/>
    </xf>
    <xf numFmtId="1" fontId="22" fillId="0" borderId="0" xfId="0" quotePrefix="1" applyNumberFormat="1" applyFont="1" applyAlignment="1">
      <alignment horizontal="center" wrapText="1"/>
    </xf>
    <xf numFmtId="1" fontId="13" fillId="0" borderId="26" xfId="0" applyNumberFormat="1" applyFont="1" applyBorder="1" applyAlignment="1">
      <alignment horizontal="center" wrapText="1"/>
    </xf>
    <xf numFmtId="0" fontId="2" fillId="0" borderId="6" xfId="10" applyFont="1" applyBorder="1" applyAlignment="1">
      <alignment horizontal="right"/>
    </xf>
    <xf numFmtId="0" fontId="2" fillId="0" borderId="6" xfId="10" quotePrefix="1" applyFont="1" applyBorder="1" applyAlignment="1">
      <alignment horizontal="left" vertical="center"/>
    </xf>
    <xf numFmtId="0" fontId="2" fillId="0" borderId="0" xfId="10" quotePrefix="1" applyFont="1" applyAlignment="1">
      <alignment horizontal="left" vertical="center"/>
    </xf>
    <xf numFmtId="169" fontId="4" fillId="0" borderId="0" xfId="10" applyNumberFormat="1" applyAlignment="1">
      <alignment horizontal="center" vertical="center"/>
    </xf>
    <xf numFmtId="0" fontId="4" fillId="0" borderId="0" xfId="10" applyAlignment="1">
      <alignment horizontal="center" vertical="center"/>
    </xf>
    <xf numFmtId="14" fontId="4" fillId="0" borderId="0" xfId="10" applyNumberFormat="1" applyAlignment="1">
      <alignment horizontal="center" vertical="center"/>
    </xf>
    <xf numFmtId="0" fontId="2" fillId="0" borderId="8" xfId="10" applyFont="1" applyBorder="1"/>
    <xf numFmtId="0" fontId="4" fillId="0" borderId="34" xfId="0" applyFont="1" applyBorder="1"/>
    <xf numFmtId="0" fontId="4" fillId="0" borderId="33" xfId="0" applyFont="1" applyBorder="1"/>
    <xf numFmtId="0" fontId="23" fillId="0" borderId="33" xfId="0" applyFont="1" applyBorder="1"/>
    <xf numFmtId="0" fontId="24" fillId="0" borderId="33" xfId="0" applyFont="1" applyBorder="1"/>
    <xf numFmtId="0" fontId="4" fillId="0" borderId="11" xfId="0" applyFont="1" applyBorder="1" applyAlignment="1">
      <alignment horizontal="right" wrapText="1"/>
    </xf>
    <xf numFmtId="0" fontId="4" fillId="0" borderId="7" xfId="0" applyFont="1" applyBorder="1"/>
    <xf numFmtId="2" fontId="2" fillId="0" borderId="8" xfId="0" applyNumberFormat="1" applyFont="1" applyBorder="1"/>
    <xf numFmtId="0" fontId="4" fillId="2" borderId="11" xfId="0" applyFont="1" applyFill="1" applyBorder="1" applyAlignment="1">
      <alignment wrapText="1"/>
    </xf>
    <xf numFmtId="164" fontId="13" fillId="0" borderId="26" xfId="0" applyNumberFormat="1" applyFont="1" applyBorder="1" applyAlignment="1">
      <alignment wrapText="1"/>
    </xf>
    <xf numFmtId="2" fontId="0" fillId="0" borderId="0" xfId="0" applyNumberFormat="1"/>
    <xf numFmtId="14" fontId="26" fillId="0" borderId="6" xfId="0" applyNumberFormat="1" applyFont="1" applyBorder="1" applyAlignment="1">
      <alignment horizontal="right" vertical="center"/>
    </xf>
    <xf numFmtId="14" fontId="26" fillId="0" borderId="6" xfId="0" applyNumberFormat="1" applyFont="1" applyBorder="1" applyAlignment="1">
      <alignment horizontal="left" vertical="center"/>
    </xf>
    <xf numFmtId="0" fontId="26" fillId="0" borderId="6" xfId="0" applyFont="1" applyBorder="1" applyAlignment="1">
      <alignment vertical="center"/>
    </xf>
    <xf numFmtId="0" fontId="26" fillId="0" borderId="34" xfId="0" applyFont="1" applyBorder="1" applyAlignment="1">
      <alignment horizontal="right" vertical="center"/>
    </xf>
    <xf numFmtId="0" fontId="25" fillId="0" borderId="8" xfId="0" applyFont="1" applyBorder="1" applyAlignment="1">
      <alignment horizontal="right" vertical="center"/>
    </xf>
    <xf numFmtId="14" fontId="25" fillId="0" borderId="8" xfId="0" applyNumberFormat="1" applyFont="1" applyBorder="1" applyAlignment="1">
      <alignment horizontal="left" vertical="center"/>
    </xf>
    <xf numFmtId="0" fontId="25" fillId="0" borderId="8" xfId="0" applyFont="1" applyBorder="1" applyAlignment="1">
      <alignment vertical="center"/>
    </xf>
    <xf numFmtId="0" fontId="25" fillId="0" borderId="16" xfId="0" applyFont="1" applyBorder="1" applyAlignment="1">
      <alignment horizontal="right" vertical="center"/>
    </xf>
    <xf numFmtId="0" fontId="28" fillId="0" borderId="42" xfId="0" applyFont="1" applyBorder="1" applyAlignment="1">
      <alignment horizontal="center" vertical="center"/>
    </xf>
    <xf numFmtId="0" fontId="28" fillId="0" borderId="43" xfId="0" applyFont="1" applyBorder="1" applyAlignment="1">
      <alignment horizontal="center" vertical="center"/>
    </xf>
    <xf numFmtId="3" fontId="28" fillId="0" borderId="43" xfId="0" applyNumberFormat="1" applyFont="1" applyBorder="1" applyAlignment="1">
      <alignment horizontal="center" vertical="center"/>
    </xf>
    <xf numFmtId="0" fontId="28" fillId="0" borderId="44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3" fontId="28" fillId="0" borderId="4" xfId="0" applyNumberFormat="1" applyFont="1" applyBorder="1" applyAlignment="1">
      <alignment horizontal="center" vertical="center"/>
    </xf>
    <xf numFmtId="0" fontId="28" fillId="0" borderId="4" xfId="0" applyFont="1" applyBorder="1" applyAlignment="1">
      <alignment horizontal="left" vertical="center"/>
    </xf>
    <xf numFmtId="0" fontId="28" fillId="0" borderId="46" xfId="0" applyFont="1" applyBorder="1" applyAlignment="1">
      <alignment horizontal="center" vertical="center"/>
    </xf>
    <xf numFmtId="49" fontId="28" fillId="0" borderId="4" xfId="0" quotePrefix="1" applyNumberFormat="1" applyFont="1" applyBorder="1" applyAlignment="1">
      <alignment horizontal="center" vertical="center"/>
    </xf>
    <xf numFmtId="0" fontId="29" fillId="0" borderId="46" xfId="0" applyFont="1" applyBorder="1" applyAlignment="1">
      <alignment horizontal="center" vertical="center"/>
    </xf>
    <xf numFmtId="0" fontId="28" fillId="0" borderId="4" xfId="0" quotePrefix="1" applyFont="1" applyBorder="1" applyAlignment="1">
      <alignment horizontal="center" vertical="center"/>
    </xf>
    <xf numFmtId="3" fontId="28" fillId="0" borderId="46" xfId="0" applyNumberFormat="1" applyFont="1" applyBorder="1" applyAlignment="1">
      <alignment horizontal="center" vertical="center"/>
    </xf>
    <xf numFmtId="0" fontId="29" fillId="0" borderId="4" xfId="0" applyFont="1" applyBorder="1"/>
    <xf numFmtId="0" fontId="30" fillId="0" borderId="4" xfId="0" applyFont="1" applyBorder="1" applyAlignment="1">
      <alignment horizontal="center"/>
    </xf>
    <xf numFmtId="0" fontId="30" fillId="0" borderId="4" xfId="0" applyFont="1" applyBorder="1"/>
    <xf numFmtId="0" fontId="30" fillId="0" borderId="46" xfId="0" applyFont="1" applyBorder="1"/>
    <xf numFmtId="0" fontId="28" fillId="0" borderId="51" xfId="0" applyFont="1" applyBorder="1" applyAlignment="1">
      <alignment horizontal="center" vertical="center"/>
    </xf>
    <xf numFmtId="0" fontId="28" fillId="0" borderId="47" xfId="0" applyFont="1" applyBorder="1" applyAlignment="1">
      <alignment horizontal="center" vertical="center"/>
    </xf>
    <xf numFmtId="0" fontId="29" fillId="0" borderId="47" xfId="0" applyFont="1" applyBorder="1"/>
    <xf numFmtId="0" fontId="30" fillId="0" borderId="47" xfId="0" applyFont="1" applyBorder="1"/>
    <xf numFmtId="0" fontId="28" fillId="0" borderId="48" xfId="0" applyFont="1" applyBorder="1" applyAlignment="1">
      <alignment horizontal="center" vertical="center"/>
    </xf>
    <xf numFmtId="0" fontId="28" fillId="0" borderId="49" xfId="0" applyFont="1" applyBorder="1" applyAlignment="1">
      <alignment horizontal="center" vertical="center"/>
    </xf>
    <xf numFmtId="3" fontId="28" fillId="0" borderId="49" xfId="0" applyNumberFormat="1" applyFont="1" applyBorder="1" applyAlignment="1">
      <alignment horizontal="center" vertical="center"/>
    </xf>
    <xf numFmtId="0" fontId="28" fillId="0" borderId="49" xfId="0" applyFont="1" applyBorder="1" applyAlignment="1">
      <alignment horizontal="left" vertical="center"/>
    </xf>
    <xf numFmtId="170" fontId="28" fillId="0" borderId="49" xfId="0" applyNumberFormat="1" applyFont="1" applyBorder="1" applyAlignment="1">
      <alignment horizontal="center" vertical="center"/>
    </xf>
    <xf numFmtId="3" fontId="28" fillId="0" borderId="50" xfId="0" applyNumberFormat="1" applyFont="1" applyBorder="1" applyAlignment="1">
      <alignment horizontal="center" vertical="center"/>
    </xf>
    <xf numFmtId="1" fontId="30" fillId="0" borderId="47" xfId="0" applyNumberFormat="1" applyFont="1" applyBorder="1" applyAlignment="1">
      <alignment horizontal="center"/>
    </xf>
    <xf numFmtId="170" fontId="28" fillId="0" borderId="4" xfId="0" applyNumberFormat="1" applyFont="1" applyBorder="1" applyAlignment="1">
      <alignment horizontal="center" vertical="center"/>
    </xf>
    <xf numFmtId="0" fontId="28" fillId="0" borderId="43" xfId="0" applyFont="1" applyBorder="1" applyAlignment="1">
      <alignment horizontal="left" vertic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6" fillId="0" borderId="36" xfId="0" applyFont="1" applyBorder="1" applyAlignment="1">
      <alignment horizontal="center" vertical="center" wrapText="1"/>
    </xf>
    <xf numFmtId="0" fontId="26" fillId="0" borderId="39" xfId="0" applyFont="1" applyBorder="1" applyAlignment="1">
      <alignment horizontal="center" vertical="center" wrapText="1"/>
    </xf>
    <xf numFmtId="49" fontId="26" fillId="0" borderId="37" xfId="0" applyNumberFormat="1" applyFont="1" applyBorder="1" applyAlignment="1">
      <alignment horizontal="center" vertical="center" wrapText="1"/>
    </xf>
    <xf numFmtId="49" fontId="26" fillId="0" borderId="41" xfId="0" applyNumberFormat="1" applyFont="1" applyBorder="1" applyAlignment="1">
      <alignment horizontal="center" vertical="center" wrapText="1"/>
    </xf>
    <xf numFmtId="0" fontId="25" fillId="0" borderId="5" xfId="0" applyFont="1" applyBorder="1" applyAlignment="1">
      <alignment horizontal="right"/>
    </xf>
    <xf numFmtId="0" fontId="25" fillId="0" borderId="6" xfId="0" applyFont="1" applyBorder="1" applyAlignment="1">
      <alignment horizontal="right"/>
    </xf>
    <xf numFmtId="0" fontId="27" fillId="0" borderId="6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5" fillId="0" borderId="7" xfId="0" applyFont="1" applyBorder="1" applyAlignment="1">
      <alignment horizontal="right" vertical="center" wrapText="1"/>
    </xf>
    <xf numFmtId="0" fontId="25" fillId="0" borderId="8" xfId="0" applyFont="1" applyBorder="1" applyAlignment="1">
      <alignment horizontal="right" vertical="center" wrapText="1"/>
    </xf>
    <xf numFmtId="0" fontId="26" fillId="0" borderId="35" xfId="0" applyFont="1" applyBorder="1" applyAlignment="1">
      <alignment horizontal="center" vertical="center"/>
    </xf>
    <xf numFmtId="0" fontId="26" fillId="0" borderId="38" xfId="0" applyFont="1" applyBorder="1" applyAlignment="1">
      <alignment horizontal="center" vertical="center"/>
    </xf>
    <xf numFmtId="0" fontId="26" fillId="0" borderId="36" xfId="0" applyFont="1" applyBorder="1" applyAlignment="1">
      <alignment horizontal="center" vertical="center"/>
    </xf>
    <xf numFmtId="0" fontId="26" fillId="0" borderId="39" xfId="0" applyFont="1" applyBorder="1" applyAlignment="1">
      <alignment horizontal="center" vertical="center"/>
    </xf>
    <xf numFmtId="0" fontId="26" fillId="0" borderId="40" xfId="0" applyFont="1" applyBorder="1" applyAlignment="1">
      <alignment horizontal="center" vertical="center"/>
    </xf>
    <xf numFmtId="0" fontId="4" fillId="0" borderId="4" xfId="10" applyBorder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4" fillId="0" borderId="4" xfId="9" applyBorder="1" applyAlignment="1">
      <alignment horizontal="left" vertical="top" wrapText="1"/>
    </xf>
    <xf numFmtId="0" fontId="4" fillId="0" borderId="0" xfId="10" applyAlignment="1">
      <alignment horizontal="center" vertical="top"/>
    </xf>
    <xf numFmtId="0" fontId="4" fillId="0" borderId="4" xfId="9" applyBorder="1" applyAlignment="1">
      <alignment horizontal="left" vertical="top"/>
    </xf>
    <xf numFmtId="0" fontId="2" fillId="0" borderId="0" xfId="10" applyFont="1" applyAlignment="1">
      <alignment horizontal="center" vertical="top"/>
    </xf>
    <xf numFmtId="2" fontId="4" fillId="0" borderId="0" xfId="10" applyNumberFormat="1" applyAlignment="1">
      <alignment horizontal="center" vertical="top"/>
    </xf>
    <xf numFmtId="0" fontId="4" fillId="0" borderId="19" xfId="10" applyBorder="1" applyAlignment="1">
      <alignment horizontal="left" vertical="top" wrapText="1"/>
    </xf>
    <xf numFmtId="0" fontId="4" fillId="0" borderId="20" xfId="10" applyBorder="1" applyAlignment="1">
      <alignment horizontal="left" vertical="top" wrapText="1"/>
    </xf>
    <xf numFmtId="0" fontId="4" fillId="0" borderId="21" xfId="10" applyBorder="1" applyAlignment="1">
      <alignment horizontal="left" vertical="top" wrapText="1"/>
    </xf>
    <xf numFmtId="0" fontId="4" fillId="0" borderId="22" xfId="10" applyBorder="1" applyAlignment="1">
      <alignment horizontal="left" vertical="top" wrapText="1"/>
    </xf>
    <xf numFmtId="0" fontId="4" fillId="0" borderId="0" xfId="10" applyAlignment="1">
      <alignment horizontal="left" vertical="top" wrapText="1"/>
    </xf>
    <xf numFmtId="0" fontId="4" fillId="0" borderId="23" xfId="10" applyBorder="1" applyAlignment="1">
      <alignment horizontal="left" vertical="top" wrapText="1"/>
    </xf>
    <xf numFmtId="0" fontId="4" fillId="0" borderId="3" xfId="10" applyBorder="1" applyAlignment="1">
      <alignment horizontal="left" vertical="top" wrapText="1"/>
    </xf>
    <xf numFmtId="0" fontId="4" fillId="0" borderId="1" xfId="10" applyBorder="1" applyAlignment="1">
      <alignment horizontal="left" vertical="top" wrapText="1"/>
    </xf>
    <xf numFmtId="0" fontId="4" fillId="0" borderId="24" xfId="10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10" fillId="0" borderId="11" xfId="0" applyFont="1" applyBorder="1" applyAlignment="1">
      <alignment wrapText="1"/>
    </xf>
    <xf numFmtId="0" fontId="10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0" xfId="0" applyFont="1" applyAlignment="1">
      <alignment horizontal="right" wrapText="1"/>
    </xf>
    <xf numFmtId="0" fontId="4" fillId="0" borderId="30" xfId="10" applyBorder="1" applyAlignment="1">
      <alignment horizontal="left" vertical="top"/>
    </xf>
    <xf numFmtId="0" fontId="4" fillId="0" borderId="31" xfId="10" applyBorder="1" applyAlignment="1">
      <alignment horizontal="left" vertical="top"/>
    </xf>
    <xf numFmtId="0" fontId="4" fillId="0" borderId="32" xfId="10" applyBorder="1" applyAlignment="1">
      <alignment horizontal="left" vertical="top"/>
    </xf>
    <xf numFmtId="0" fontId="4" fillId="0" borderId="22" xfId="10" applyBorder="1" applyAlignment="1">
      <alignment horizontal="left" vertical="top"/>
    </xf>
    <xf numFmtId="0" fontId="4" fillId="0" borderId="0" xfId="10" applyAlignment="1">
      <alignment horizontal="left" vertical="top"/>
    </xf>
    <xf numFmtId="0" fontId="4" fillId="0" borderId="23" xfId="10" applyBorder="1" applyAlignment="1">
      <alignment horizontal="left" vertical="top"/>
    </xf>
    <xf numFmtId="0" fontId="4" fillId="0" borderId="3" xfId="10" applyBorder="1" applyAlignment="1">
      <alignment horizontal="left" vertical="top"/>
    </xf>
    <xf numFmtId="0" fontId="4" fillId="0" borderId="1" xfId="10" applyBorder="1" applyAlignment="1">
      <alignment horizontal="left" vertical="top"/>
    </xf>
    <xf numFmtId="0" fontId="4" fillId="0" borderId="24" xfId="10" applyBorder="1" applyAlignment="1">
      <alignment horizontal="left" vertical="top"/>
    </xf>
    <xf numFmtId="0" fontId="4" fillId="0" borderId="4" xfId="10" applyBorder="1" applyAlignment="1">
      <alignment horizontal="left" vertical="top"/>
    </xf>
    <xf numFmtId="0" fontId="4" fillId="0" borderId="30" xfId="10" applyBorder="1" applyAlignment="1">
      <alignment horizontal="left" vertical="top" wrapText="1"/>
    </xf>
    <xf numFmtId="0" fontId="4" fillId="0" borderId="31" xfId="10" applyBorder="1" applyAlignment="1">
      <alignment horizontal="left" vertical="top" wrapText="1"/>
    </xf>
    <xf numFmtId="0" fontId="4" fillId="0" borderId="32" xfId="10" applyBorder="1" applyAlignment="1">
      <alignment horizontal="left" vertical="top" wrapText="1"/>
    </xf>
    <xf numFmtId="0" fontId="4" fillId="0" borderId="0" xfId="8" applyAlignment="1">
      <alignment horizontal="left" vertical="center" wrapText="1"/>
    </xf>
    <xf numFmtId="0" fontId="4" fillId="0" borderId="0" xfId="8" applyAlignment="1">
      <alignment horizontal="center" vertical="center"/>
    </xf>
    <xf numFmtId="0" fontId="13" fillId="0" borderId="0" xfId="10" applyFont="1" applyAlignment="1">
      <alignment horizontal="center" vertical="top"/>
    </xf>
    <xf numFmtId="0" fontId="2" fillId="0" borderId="0" xfId="1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30" xfId="10" applyBorder="1" applyAlignment="1">
      <alignment vertical="top" wrapText="1"/>
    </xf>
    <xf numFmtId="0" fontId="4" fillId="0" borderId="31" xfId="10" applyBorder="1" applyAlignment="1">
      <alignment vertical="top" wrapText="1"/>
    </xf>
    <xf numFmtId="0" fontId="4" fillId="0" borderId="32" xfId="10" applyBorder="1" applyAlignment="1">
      <alignment vertical="top" wrapText="1"/>
    </xf>
    <xf numFmtId="0" fontId="4" fillId="0" borderId="22" xfId="10" applyBorder="1" applyAlignment="1">
      <alignment vertical="top" wrapText="1"/>
    </xf>
    <xf numFmtId="0" fontId="4" fillId="0" borderId="0" xfId="10" applyAlignment="1">
      <alignment vertical="top" wrapText="1"/>
    </xf>
    <xf numFmtId="0" fontId="4" fillId="0" borderId="23" xfId="10" applyBorder="1" applyAlignment="1">
      <alignment vertical="top" wrapText="1"/>
    </xf>
    <xf numFmtId="0" fontId="4" fillId="0" borderId="3" xfId="10" applyBorder="1" applyAlignment="1">
      <alignment vertical="top" wrapText="1"/>
    </xf>
    <xf numFmtId="0" fontId="4" fillId="0" borderId="1" xfId="10" applyBorder="1" applyAlignment="1">
      <alignment vertical="top" wrapText="1"/>
    </xf>
    <xf numFmtId="0" fontId="4" fillId="0" borderId="24" xfId="10" applyBorder="1" applyAlignment="1">
      <alignment vertical="top" wrapText="1"/>
    </xf>
    <xf numFmtId="0" fontId="4" fillId="0" borderId="19" xfId="10" applyBorder="1" applyAlignment="1">
      <alignment horizontal="left" vertical="center"/>
    </xf>
    <xf numFmtId="0" fontId="4" fillId="0" borderId="20" xfId="10" applyBorder="1" applyAlignment="1">
      <alignment horizontal="left" vertical="center"/>
    </xf>
    <xf numFmtId="0" fontId="4" fillId="0" borderId="21" xfId="10" applyBorder="1" applyAlignment="1">
      <alignment horizontal="left" vertical="center"/>
    </xf>
    <xf numFmtId="0" fontId="4" fillId="0" borderId="22" xfId="10" applyBorder="1" applyAlignment="1">
      <alignment horizontal="left" vertical="center"/>
    </xf>
    <xf numFmtId="0" fontId="4" fillId="0" borderId="0" xfId="10" applyAlignment="1">
      <alignment horizontal="left" vertical="center"/>
    </xf>
    <xf numFmtId="0" fontId="4" fillId="0" borderId="23" xfId="10" applyBorder="1" applyAlignment="1">
      <alignment horizontal="left" vertical="center"/>
    </xf>
    <xf numFmtId="0" fontId="4" fillId="0" borderId="3" xfId="10" applyBorder="1" applyAlignment="1">
      <alignment horizontal="left" vertical="center"/>
    </xf>
    <xf numFmtId="0" fontId="4" fillId="0" borderId="1" xfId="10" applyBorder="1" applyAlignment="1">
      <alignment horizontal="left" vertical="center"/>
    </xf>
    <xf numFmtId="0" fontId="4" fillId="0" borderId="24" xfId="10" applyBorder="1" applyAlignment="1">
      <alignment horizontal="left" vertical="center"/>
    </xf>
  </cellXfs>
  <cellStyles count="13">
    <cellStyle name="Currency 2" xfId="1" xr:uid="{00000000-0005-0000-0000-000000000000}"/>
    <cellStyle name="Currency 3" xfId="2" xr:uid="{00000000-0005-0000-0000-000001000000}"/>
    <cellStyle name="Currency 3 2" xfId="3" xr:uid="{00000000-0005-0000-0000-000002000000}"/>
    <cellStyle name="Currency 4" xfId="4" xr:uid="{00000000-0005-0000-0000-000003000000}"/>
    <cellStyle name="Hyperlink 2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2 2 2" xfId="11" xr:uid="{F2D9177C-C5CF-4BF6-98C5-E39C0C0B8B5A}"/>
    <cellStyle name="Normal 2 3" xfId="12" xr:uid="{D2F92DA6-6BB4-406F-8A5A-66ABC65416B2}"/>
    <cellStyle name="Normal 3" xfId="8" xr:uid="{00000000-0005-0000-0000-000008000000}"/>
    <cellStyle name="Normal_200 Series - Earthwork" xfId="9" xr:uid="{00000000-0005-0000-0000-000009000000}"/>
    <cellStyle name="Normal_200 Series - Earthwork 2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tif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tif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tif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tif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tif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tiff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tiff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tiff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tiff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tif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tiff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tiff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tiff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tiff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tiff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tiff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tiff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tiff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tiff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0.tiff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tif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tiff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tiff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tiff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tif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tif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tif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tif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tif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tif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85747</xdr:colOff>
      <xdr:row>0</xdr:row>
      <xdr:rowOff>47652</xdr:rowOff>
    </xdr:from>
    <xdr:to>
      <xdr:col>2</xdr:col>
      <xdr:colOff>593087</xdr:colOff>
      <xdr:row>4</xdr:row>
      <xdr:rowOff>145950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FF19176-4601-4712-879A-EC2ECB48EB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47" y="47652"/>
          <a:ext cx="2202790" cy="74599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114300</xdr:rowOff>
    </xdr:from>
    <xdr:to>
      <xdr:col>2</xdr:col>
      <xdr:colOff>430530</xdr:colOff>
      <xdr:row>3</xdr:row>
      <xdr:rowOff>73709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DF22744-7CC9-449F-9AB3-FA03BAD835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14300"/>
          <a:ext cx="1600200" cy="47375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87630</xdr:rowOff>
    </xdr:from>
    <xdr:to>
      <xdr:col>1</xdr:col>
      <xdr:colOff>57150</xdr:colOff>
      <xdr:row>3</xdr:row>
      <xdr:rowOff>58469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E423763-FC8A-470E-AD7C-719176C90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" y="87630"/>
          <a:ext cx="1600200" cy="47756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114300</xdr:rowOff>
    </xdr:from>
    <xdr:to>
      <xdr:col>1</xdr:col>
      <xdr:colOff>76200</xdr:colOff>
      <xdr:row>3</xdr:row>
      <xdr:rowOff>77519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45336C2-6EB9-4099-9920-2EE709D2DE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114300"/>
          <a:ext cx="1600200" cy="47756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114300</xdr:rowOff>
    </xdr:from>
    <xdr:to>
      <xdr:col>1</xdr:col>
      <xdr:colOff>59055</xdr:colOff>
      <xdr:row>3</xdr:row>
      <xdr:rowOff>73709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D041E21-07D1-4EDF-9DB3-AD1DEC8090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14300"/>
          <a:ext cx="1600200" cy="473759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</xdr:colOff>
      <xdr:row>0</xdr:row>
      <xdr:rowOff>76200</xdr:rowOff>
    </xdr:from>
    <xdr:to>
      <xdr:col>1</xdr:col>
      <xdr:colOff>472440</xdr:colOff>
      <xdr:row>3</xdr:row>
      <xdr:rowOff>37514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E3D2E57-3733-4052-AF63-47CA0C681D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" y="76200"/>
          <a:ext cx="1598295" cy="475664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2</xdr:col>
      <xdr:colOff>369570</xdr:colOff>
      <xdr:row>2</xdr:row>
      <xdr:rowOff>134669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1A2AFCC-B9F3-42D7-99A7-85E228E16A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0"/>
          <a:ext cx="1600200" cy="473759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104775</xdr:rowOff>
    </xdr:from>
    <xdr:to>
      <xdr:col>1</xdr:col>
      <xdr:colOff>55245</xdr:colOff>
      <xdr:row>3</xdr:row>
      <xdr:rowOff>56564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A97DB90-7CFD-46B4-BEAC-92ECEE346F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04775"/>
          <a:ext cx="1600200" cy="473759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66675</xdr:rowOff>
    </xdr:from>
    <xdr:to>
      <xdr:col>2</xdr:col>
      <xdr:colOff>438150</xdr:colOff>
      <xdr:row>3</xdr:row>
      <xdr:rowOff>18464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442D247-1725-4CD4-8EA1-8C6CEBE077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66675"/>
          <a:ext cx="1600200" cy="473759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2</xdr:col>
      <xdr:colOff>436245</xdr:colOff>
      <xdr:row>3</xdr:row>
      <xdr:rowOff>18464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758DEFF-5E67-41BC-A181-8FE163CB4C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66675"/>
          <a:ext cx="1596390" cy="473759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66675</xdr:rowOff>
    </xdr:from>
    <xdr:to>
      <xdr:col>2</xdr:col>
      <xdr:colOff>381000</xdr:colOff>
      <xdr:row>3</xdr:row>
      <xdr:rowOff>22274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FEEEFBB-1F1B-48C2-A95B-5BF7539E9A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66675"/>
          <a:ext cx="1600200" cy="4737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0</xdr:row>
      <xdr:rowOff>57150</xdr:rowOff>
    </xdr:from>
    <xdr:to>
      <xdr:col>1</xdr:col>
      <xdr:colOff>929641</xdr:colOff>
      <xdr:row>3</xdr:row>
      <xdr:rowOff>20369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43B681B-ABE2-41F5-89F1-AEFC21ED5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1" y="57150"/>
          <a:ext cx="1600200" cy="473759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56029</xdr:colOff>
      <xdr:row>0</xdr:row>
      <xdr:rowOff>100853</xdr:rowOff>
    </xdr:from>
    <xdr:to>
      <xdr:col>2</xdr:col>
      <xdr:colOff>397360</xdr:colOff>
      <xdr:row>3</xdr:row>
      <xdr:rowOff>60822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51057D4-BB00-4B36-9ED4-0A5E0728A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29" y="100853"/>
          <a:ext cx="1600200" cy="475664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57150</xdr:rowOff>
    </xdr:from>
    <xdr:to>
      <xdr:col>2</xdr:col>
      <xdr:colOff>374015</xdr:colOff>
      <xdr:row>3</xdr:row>
      <xdr:rowOff>16559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96F361-2C4C-4498-8CD8-E24F90127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57150"/>
          <a:ext cx="1596390" cy="473759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56029</xdr:colOff>
      <xdr:row>0</xdr:row>
      <xdr:rowOff>100853</xdr:rowOff>
    </xdr:from>
    <xdr:to>
      <xdr:col>2</xdr:col>
      <xdr:colOff>401170</xdr:colOff>
      <xdr:row>3</xdr:row>
      <xdr:rowOff>64632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14741C5-F8A2-4D11-ADAA-4C5867AB6D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29" y="100853"/>
          <a:ext cx="1564341" cy="453364"/>
        </a:xfrm>
        <a:prstGeom prst="rect">
          <a:avLst/>
        </a:prstGeom>
      </xdr:spPr>
    </xdr:pic>
    <xdr:clientData/>
  </xdr:twoCellAnchor>
  <xdr:twoCellAnchor editAs="oneCell">
    <xdr:from>
      <xdr:col>0</xdr:col>
      <xdr:colOff>56029</xdr:colOff>
      <xdr:row>0</xdr:row>
      <xdr:rowOff>100853</xdr:rowOff>
    </xdr:from>
    <xdr:to>
      <xdr:col>2</xdr:col>
      <xdr:colOff>401170</xdr:colOff>
      <xdr:row>3</xdr:row>
      <xdr:rowOff>64632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4D64296-B64F-419A-B875-5D24681D2B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29" y="100853"/>
          <a:ext cx="1564341" cy="453364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76200</xdr:rowOff>
    </xdr:from>
    <xdr:to>
      <xdr:col>2</xdr:col>
      <xdr:colOff>529590</xdr:colOff>
      <xdr:row>3</xdr:row>
      <xdr:rowOff>35609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18E4CE7-FCB8-4081-8D7D-729DA13907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76200"/>
          <a:ext cx="1596390" cy="473759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56029</xdr:colOff>
      <xdr:row>0</xdr:row>
      <xdr:rowOff>100853</xdr:rowOff>
    </xdr:from>
    <xdr:to>
      <xdr:col>2</xdr:col>
      <xdr:colOff>392596</xdr:colOff>
      <xdr:row>3</xdr:row>
      <xdr:rowOff>65583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76CE357-92AC-4503-8262-6AE1061132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29" y="100853"/>
          <a:ext cx="1564341" cy="453364"/>
        </a:xfrm>
        <a:prstGeom prst="rect">
          <a:avLst/>
        </a:prstGeom>
      </xdr:spPr>
    </xdr:pic>
    <xdr:clientData/>
  </xdr:twoCellAnchor>
  <xdr:twoCellAnchor editAs="oneCell">
    <xdr:from>
      <xdr:col>0</xdr:col>
      <xdr:colOff>56029</xdr:colOff>
      <xdr:row>0</xdr:row>
      <xdr:rowOff>100853</xdr:rowOff>
    </xdr:from>
    <xdr:to>
      <xdr:col>2</xdr:col>
      <xdr:colOff>392596</xdr:colOff>
      <xdr:row>3</xdr:row>
      <xdr:rowOff>65583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9230403-634E-41EE-8DD7-481116E73B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29" y="100853"/>
          <a:ext cx="1564341" cy="453364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97155</xdr:rowOff>
    </xdr:from>
    <xdr:to>
      <xdr:col>2</xdr:col>
      <xdr:colOff>374014</xdr:colOff>
      <xdr:row>3</xdr:row>
      <xdr:rowOff>56564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7FB6953-7C37-4F4C-A902-ADFAC159F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97155"/>
          <a:ext cx="1600200" cy="473759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123825</xdr:rowOff>
    </xdr:from>
    <xdr:to>
      <xdr:col>2</xdr:col>
      <xdr:colOff>438150</xdr:colOff>
      <xdr:row>3</xdr:row>
      <xdr:rowOff>89583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405BED7-3271-479E-8750-2C10456772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123825"/>
          <a:ext cx="1600200" cy="473759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76200</xdr:rowOff>
    </xdr:from>
    <xdr:to>
      <xdr:col>2</xdr:col>
      <xdr:colOff>419100</xdr:colOff>
      <xdr:row>3</xdr:row>
      <xdr:rowOff>35609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022DEBA-6EDD-45E5-B8B8-2BEE635F0B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76200"/>
          <a:ext cx="1600200" cy="473759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</xdr:colOff>
      <xdr:row>0</xdr:row>
      <xdr:rowOff>45720</xdr:rowOff>
    </xdr:from>
    <xdr:to>
      <xdr:col>2</xdr:col>
      <xdr:colOff>392430</xdr:colOff>
      <xdr:row>3</xdr:row>
      <xdr:rowOff>3224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B3739FD-A608-4876-9392-555B985306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5" y="45720"/>
          <a:ext cx="1604010" cy="471854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66675</xdr:rowOff>
    </xdr:from>
    <xdr:to>
      <xdr:col>2</xdr:col>
      <xdr:colOff>400050</xdr:colOff>
      <xdr:row>3</xdr:row>
      <xdr:rowOff>18464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401C673-D367-4A0A-B4CC-4E04D98EA9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66675"/>
          <a:ext cx="1600200" cy="4737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93345</xdr:colOff>
      <xdr:row>0</xdr:row>
      <xdr:rowOff>125730</xdr:rowOff>
    </xdr:from>
    <xdr:to>
      <xdr:col>2</xdr:col>
      <xdr:colOff>472440</xdr:colOff>
      <xdr:row>3</xdr:row>
      <xdr:rowOff>92759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652D21C-DD05-4124-9F66-40F3A6FC23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" y="125730"/>
          <a:ext cx="1594485" cy="485189"/>
        </a:xfrm>
        <a:prstGeom prst="rect">
          <a:avLst/>
        </a:prstGeom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76200</xdr:rowOff>
    </xdr:from>
    <xdr:to>
      <xdr:col>2</xdr:col>
      <xdr:colOff>529590</xdr:colOff>
      <xdr:row>3</xdr:row>
      <xdr:rowOff>35609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9D583AE-DF34-4E25-9297-BF094E5996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76200"/>
          <a:ext cx="1577340" cy="445184"/>
        </a:xfrm>
        <a:prstGeom prst="rect">
          <a:avLst/>
        </a:prstGeom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104775</xdr:rowOff>
    </xdr:from>
    <xdr:to>
      <xdr:col>2</xdr:col>
      <xdr:colOff>438150</xdr:colOff>
      <xdr:row>3</xdr:row>
      <xdr:rowOff>56564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A1CF4B0-FBBE-4851-9317-355536443B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" y="102870"/>
          <a:ext cx="1600200" cy="471854"/>
        </a:xfrm>
        <a:prstGeom prst="rect">
          <a:avLst/>
        </a:prstGeom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95250</xdr:rowOff>
    </xdr:from>
    <xdr:to>
      <xdr:col>2</xdr:col>
      <xdr:colOff>436245</xdr:colOff>
      <xdr:row>3</xdr:row>
      <xdr:rowOff>54659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ACB4567-D9E8-47A5-8A04-E5929CA879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95250"/>
          <a:ext cx="1600200" cy="4737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95250</xdr:rowOff>
    </xdr:from>
    <xdr:to>
      <xdr:col>2</xdr:col>
      <xdr:colOff>516255</xdr:colOff>
      <xdr:row>3</xdr:row>
      <xdr:rowOff>58469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90826A7-6251-4501-A5FC-3495AC740F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95250"/>
          <a:ext cx="1600200" cy="4737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123825</xdr:rowOff>
    </xdr:from>
    <xdr:to>
      <xdr:col>2</xdr:col>
      <xdr:colOff>443865</xdr:colOff>
      <xdr:row>3</xdr:row>
      <xdr:rowOff>87044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CD26AD1-6895-4138-9BCB-C5FF095702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23825"/>
          <a:ext cx="1600200" cy="47375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95250</xdr:rowOff>
    </xdr:from>
    <xdr:to>
      <xdr:col>2</xdr:col>
      <xdr:colOff>516255</xdr:colOff>
      <xdr:row>3</xdr:row>
      <xdr:rowOff>58469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823BD85-06C3-42B6-9014-F36EB6020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95250"/>
          <a:ext cx="1590675" cy="46613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95250</xdr:rowOff>
    </xdr:from>
    <xdr:to>
      <xdr:col>2</xdr:col>
      <xdr:colOff>516255</xdr:colOff>
      <xdr:row>3</xdr:row>
      <xdr:rowOff>58469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BF7BE99-C993-417B-BA9B-1037B8D68C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95250"/>
          <a:ext cx="1583055" cy="44899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95250</xdr:rowOff>
    </xdr:from>
    <xdr:to>
      <xdr:col>2</xdr:col>
      <xdr:colOff>628650</xdr:colOff>
      <xdr:row>3</xdr:row>
      <xdr:rowOff>54659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A6C2408-D513-4ED4-BD01-5BEB4AEA7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95250"/>
          <a:ext cx="1600200" cy="47375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87630</xdr:rowOff>
    </xdr:from>
    <xdr:to>
      <xdr:col>1</xdr:col>
      <xdr:colOff>57150</xdr:colOff>
      <xdr:row>3</xdr:row>
      <xdr:rowOff>58469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E229A79-7D30-4817-9C97-C8D61F8B82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" y="87630"/>
          <a:ext cx="1569720" cy="45661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CJ%20Templates\Projects\2002\020660\ENG\EST\Projects\2002\020660\ENG\DOCS\REPORTS\Report\Design%20Report\BRIDG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 Sp-SemiDpAb"/>
      <sheetName val="1 Sp-StubAb-shting"/>
      <sheetName val="Conspan"/>
      <sheetName val="1 Sp-MSE Walls"/>
      <sheetName val="1 Sp-MSE Walls ccj"/>
      <sheetName val="3 Span"/>
      <sheetName val="202.110001"/>
      <sheetName val="202.19"/>
      <sheetName val="Blank Calc Sht"/>
      <sheetName val="Sheet1"/>
      <sheetName val="BRIDGEST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2225B-5909-462D-9199-F13D5B7BEC35}">
  <dimension ref="A1:K44"/>
  <sheetViews>
    <sheetView topLeftCell="A147" workbookViewId="0">
      <selection activeCell="F1" sqref="F1:F2"/>
    </sheetView>
  </sheetViews>
  <sheetFormatPr defaultRowHeight="12.75" x14ac:dyDescent="0.35"/>
  <cols>
    <col min="1" max="11" width="12.73046875" customWidth="1"/>
  </cols>
  <sheetData>
    <row r="1" spans="1:11" ht="13.15" x14ac:dyDescent="0.4">
      <c r="A1" s="41"/>
      <c r="B1" s="42"/>
      <c r="C1" s="42"/>
      <c r="D1" s="101"/>
      <c r="E1" s="367" t="s">
        <v>178</v>
      </c>
      <c r="F1" s="16" t="s">
        <v>255</v>
      </c>
      <c r="G1" s="368"/>
      <c r="H1" s="42"/>
      <c r="I1" s="104"/>
      <c r="J1" s="105"/>
      <c r="K1" s="302"/>
    </row>
    <row r="2" spans="1:11" ht="13.15" x14ac:dyDescent="0.4">
      <c r="A2" s="107"/>
      <c r="B2" s="47"/>
      <c r="C2" s="47"/>
      <c r="D2" s="47"/>
      <c r="E2" s="52" t="s">
        <v>31</v>
      </c>
      <c r="F2" s="353" t="s">
        <v>256</v>
      </c>
      <c r="G2" s="369"/>
      <c r="H2" s="47"/>
      <c r="I2" s="46"/>
      <c r="J2" s="370"/>
      <c r="K2" s="268"/>
    </row>
    <row r="3" spans="1:11" ht="13.15" x14ac:dyDescent="0.4">
      <c r="A3" s="107"/>
      <c r="B3" s="47"/>
      <c r="C3" s="47"/>
      <c r="D3" s="47"/>
      <c r="E3" s="52" t="s">
        <v>179</v>
      </c>
      <c r="F3" s="65" t="s">
        <v>182</v>
      </c>
      <c r="G3" s="47"/>
      <c r="H3" s="47"/>
      <c r="I3" s="46"/>
      <c r="J3" s="371"/>
      <c r="K3" s="352"/>
    </row>
    <row r="4" spans="1:11" x14ac:dyDescent="0.35">
      <c r="A4" s="31"/>
      <c r="B4" s="47"/>
      <c r="C4" s="47"/>
      <c r="D4" s="47"/>
      <c r="E4" s="187"/>
      <c r="F4" s="138"/>
      <c r="G4" s="47"/>
      <c r="H4" s="47"/>
      <c r="I4" s="46"/>
      <c r="J4" s="371"/>
      <c r="K4" s="352"/>
    </row>
    <row r="5" spans="1:11" ht="15" x14ac:dyDescent="0.35">
      <c r="A5" s="107"/>
      <c r="B5" s="47"/>
      <c r="C5" s="47"/>
      <c r="D5" s="47"/>
      <c r="E5" s="113"/>
      <c r="F5" s="138"/>
      <c r="G5" s="47"/>
      <c r="H5" s="47"/>
      <c r="I5" s="46"/>
      <c r="J5" s="372"/>
      <c r="K5" s="352"/>
    </row>
    <row r="6" spans="1:11" ht="13.5" thickBot="1" x14ac:dyDescent="0.45">
      <c r="A6" s="115"/>
      <c r="B6" s="79"/>
      <c r="C6" s="79"/>
      <c r="D6" s="79"/>
      <c r="E6" s="79"/>
      <c r="F6" s="79"/>
      <c r="G6" s="373"/>
      <c r="H6" s="79"/>
      <c r="I6" s="79"/>
      <c r="J6" s="79"/>
      <c r="K6" s="40"/>
    </row>
    <row r="7" spans="1:11" x14ac:dyDescent="0.35">
      <c r="A7" s="41"/>
      <c r="B7" s="42"/>
      <c r="C7" s="42"/>
      <c r="D7" s="42"/>
      <c r="E7" s="42"/>
      <c r="F7" s="42"/>
      <c r="G7" s="42"/>
      <c r="H7" s="42"/>
      <c r="I7" s="42"/>
      <c r="J7" s="42"/>
      <c r="K7" s="374"/>
    </row>
    <row r="8" spans="1:11" x14ac:dyDescent="0.35">
      <c r="A8" s="354"/>
      <c r="B8" s="3"/>
      <c r="C8" s="3"/>
      <c r="D8" s="3"/>
      <c r="E8" s="3"/>
      <c r="F8" s="3"/>
      <c r="G8" s="3"/>
      <c r="H8" s="3"/>
      <c r="I8" s="3"/>
      <c r="J8" s="3"/>
      <c r="K8" s="375"/>
    </row>
    <row r="9" spans="1:11" x14ac:dyDescent="0.35">
      <c r="A9" s="354"/>
      <c r="B9" s="3"/>
      <c r="C9" s="3"/>
      <c r="D9" s="3"/>
      <c r="E9" s="3"/>
      <c r="F9" s="3"/>
      <c r="G9" s="3"/>
      <c r="H9" s="3"/>
      <c r="I9" s="3"/>
      <c r="J9" s="3"/>
      <c r="K9" s="375"/>
    </row>
    <row r="10" spans="1:11" x14ac:dyDescent="0.35">
      <c r="A10" s="354"/>
      <c r="B10" s="3"/>
      <c r="C10" s="3"/>
      <c r="D10" s="3"/>
      <c r="E10" s="3"/>
      <c r="F10" s="3"/>
      <c r="G10" s="3"/>
      <c r="H10" s="3"/>
      <c r="I10" s="3"/>
      <c r="J10" s="3"/>
      <c r="K10" s="375"/>
    </row>
    <row r="11" spans="1:11" ht="31.9" x14ac:dyDescent="0.8">
      <c r="A11" s="44"/>
      <c r="B11" s="422" t="s">
        <v>253</v>
      </c>
      <c r="C11" s="422"/>
      <c r="D11" s="422"/>
      <c r="E11" s="422"/>
      <c r="F11" s="422"/>
      <c r="G11" s="422"/>
      <c r="H11" s="422"/>
      <c r="I11" s="422"/>
      <c r="J11" s="422"/>
      <c r="K11" s="376"/>
    </row>
    <row r="12" spans="1:11" x14ac:dyDescent="0.35">
      <c r="A12" s="354"/>
      <c r="B12" s="3"/>
      <c r="C12" s="3"/>
      <c r="D12" s="3"/>
      <c r="E12" s="3"/>
      <c r="F12" s="3"/>
      <c r="G12" s="3"/>
      <c r="H12" s="3"/>
      <c r="I12" s="3"/>
      <c r="J12" s="3"/>
      <c r="K12" s="375"/>
    </row>
    <row r="13" spans="1:11" ht="29.65" x14ac:dyDescent="0.75">
      <c r="A13" s="44"/>
      <c r="B13" s="423" t="s">
        <v>254</v>
      </c>
      <c r="C13" s="423"/>
      <c r="D13" s="423"/>
      <c r="E13" s="423"/>
      <c r="F13" s="423"/>
      <c r="G13" s="423"/>
      <c r="H13" s="423"/>
      <c r="I13" s="423"/>
      <c r="J13" s="423"/>
      <c r="K13" s="377"/>
    </row>
    <row r="14" spans="1:11" ht="13.15" x14ac:dyDescent="0.4">
      <c r="A14" s="54"/>
      <c r="B14" s="3"/>
      <c r="C14" s="3"/>
      <c r="D14" s="3"/>
      <c r="E14" s="3"/>
      <c r="F14" s="3"/>
      <c r="G14" s="3"/>
      <c r="H14" s="3"/>
      <c r="I14" s="3"/>
      <c r="J14" s="3"/>
      <c r="K14" s="375"/>
    </row>
    <row r="15" spans="1:11" x14ac:dyDescent="0.35">
      <c r="A15" s="354"/>
      <c r="B15" s="3"/>
      <c r="C15" s="3"/>
      <c r="D15" s="3"/>
      <c r="E15" s="5"/>
      <c r="F15" s="3"/>
      <c r="G15" s="3"/>
      <c r="H15" s="3"/>
      <c r="I15" s="3"/>
      <c r="J15" s="47"/>
      <c r="K15" s="375"/>
    </row>
    <row r="16" spans="1:11" x14ac:dyDescent="0.35">
      <c r="A16" s="354"/>
      <c r="B16" s="3"/>
      <c r="C16" s="3"/>
      <c r="D16" s="3"/>
      <c r="E16" s="5"/>
      <c r="F16" s="3"/>
      <c r="G16" s="3"/>
      <c r="H16" s="3"/>
      <c r="I16" s="3"/>
      <c r="J16" s="47"/>
      <c r="K16" s="375"/>
    </row>
    <row r="17" spans="1:11" x14ac:dyDescent="0.35">
      <c r="A17" s="354"/>
      <c r="B17" s="3"/>
      <c r="C17" s="3"/>
      <c r="D17" s="3"/>
      <c r="E17" s="5"/>
      <c r="F17" s="3"/>
      <c r="G17" s="3"/>
      <c r="H17" s="3"/>
      <c r="I17" s="3"/>
      <c r="J17" s="47"/>
      <c r="K17" s="375"/>
    </row>
    <row r="18" spans="1:11" x14ac:dyDescent="0.35">
      <c r="A18" s="354"/>
      <c r="B18" s="3"/>
      <c r="C18" s="3"/>
      <c r="D18" s="3"/>
      <c r="E18" s="5"/>
      <c r="F18" s="3"/>
      <c r="G18" s="3"/>
      <c r="H18" s="3"/>
      <c r="I18" s="3"/>
      <c r="J18" s="47"/>
      <c r="K18" s="375"/>
    </row>
    <row r="19" spans="1:11" x14ac:dyDescent="0.35">
      <c r="A19" s="354"/>
      <c r="B19" s="3"/>
      <c r="C19" s="3"/>
      <c r="D19" s="3"/>
      <c r="E19" s="5"/>
      <c r="F19" s="3"/>
      <c r="G19" s="3"/>
      <c r="H19" s="3"/>
      <c r="I19" s="3"/>
      <c r="J19" s="47"/>
      <c r="K19" s="375"/>
    </row>
    <row r="20" spans="1:11" x14ac:dyDescent="0.35">
      <c r="A20" s="354"/>
      <c r="B20" s="3"/>
      <c r="C20" s="3"/>
      <c r="D20" s="3"/>
      <c r="E20" s="56"/>
      <c r="F20" s="3"/>
      <c r="G20" s="3"/>
      <c r="H20" s="3"/>
      <c r="I20" s="3"/>
      <c r="J20" s="47"/>
      <c r="K20" s="375"/>
    </row>
    <row r="21" spans="1:11" x14ac:dyDescent="0.35">
      <c r="A21" s="354"/>
      <c r="B21" s="3"/>
      <c r="C21" s="3"/>
      <c r="D21" s="3"/>
      <c r="E21" s="56"/>
      <c r="F21" s="3"/>
      <c r="G21" s="3"/>
      <c r="H21" s="3"/>
      <c r="I21" s="3"/>
      <c r="J21" s="47"/>
      <c r="K21" s="375"/>
    </row>
    <row r="22" spans="1:11" x14ac:dyDescent="0.35">
      <c r="A22" s="354"/>
      <c r="B22" s="3"/>
      <c r="C22" s="3"/>
      <c r="D22" s="3"/>
      <c r="E22" s="56"/>
      <c r="F22" s="3"/>
      <c r="G22" s="3"/>
      <c r="H22" s="3"/>
      <c r="I22" s="3"/>
      <c r="J22" s="47"/>
      <c r="K22" s="375"/>
    </row>
    <row r="23" spans="1:11" x14ac:dyDescent="0.35">
      <c r="A23" s="354"/>
      <c r="B23" s="3"/>
      <c r="C23" s="3"/>
      <c r="D23" s="3"/>
      <c r="E23" s="56"/>
      <c r="F23" s="3"/>
      <c r="G23" s="3"/>
      <c r="H23" s="3"/>
      <c r="I23" s="3"/>
      <c r="J23" s="47"/>
      <c r="K23" s="375"/>
    </row>
    <row r="24" spans="1:11" ht="13.15" x14ac:dyDescent="0.4">
      <c r="A24" s="54"/>
      <c r="B24" s="3"/>
      <c r="C24" s="3"/>
      <c r="D24" s="3"/>
      <c r="E24" s="56"/>
      <c r="F24" s="3"/>
      <c r="G24" s="3"/>
      <c r="H24" s="3"/>
      <c r="I24" s="3"/>
      <c r="J24" s="47"/>
      <c r="K24" s="375"/>
    </row>
    <row r="25" spans="1:11" x14ac:dyDescent="0.35">
      <c r="A25" s="354"/>
      <c r="B25" s="3"/>
      <c r="C25" s="3"/>
      <c r="D25" s="3"/>
      <c r="E25" s="58"/>
      <c r="F25" s="3"/>
      <c r="G25" s="3"/>
      <c r="H25" s="3"/>
      <c r="I25" s="3"/>
      <c r="J25" s="47"/>
      <c r="K25" s="375"/>
    </row>
    <row r="26" spans="1:11" x14ac:dyDescent="0.35">
      <c r="A26" s="354"/>
      <c r="B26" s="3"/>
      <c r="C26" s="3"/>
      <c r="D26" s="3"/>
      <c r="E26" s="58"/>
      <c r="F26" s="3"/>
      <c r="G26" s="3"/>
      <c r="H26" s="3"/>
      <c r="I26" s="3"/>
      <c r="J26" s="47"/>
      <c r="K26" s="375"/>
    </row>
    <row r="27" spans="1:11" x14ac:dyDescent="0.35">
      <c r="A27" s="354"/>
      <c r="B27" s="3"/>
      <c r="C27" s="3"/>
      <c r="D27" s="3"/>
      <c r="E27" s="56"/>
      <c r="F27" s="3"/>
      <c r="G27" s="3"/>
      <c r="H27" s="3"/>
      <c r="I27" s="3"/>
      <c r="J27" s="47"/>
      <c r="K27" s="375"/>
    </row>
    <row r="28" spans="1:11" x14ac:dyDescent="0.35">
      <c r="A28" s="354"/>
      <c r="B28" s="3"/>
      <c r="C28" s="3"/>
      <c r="D28" s="3"/>
      <c r="E28" s="58"/>
      <c r="F28" s="3"/>
      <c r="G28" s="3"/>
      <c r="H28" s="3"/>
      <c r="I28" s="3"/>
      <c r="J28" s="47"/>
      <c r="K28" s="375"/>
    </row>
    <row r="29" spans="1:11" x14ac:dyDescent="0.35">
      <c r="A29" s="354"/>
      <c r="B29" s="3"/>
      <c r="C29" s="3"/>
      <c r="D29" s="3"/>
      <c r="E29" s="56"/>
      <c r="F29" s="3"/>
      <c r="G29" s="3"/>
      <c r="H29" s="3"/>
      <c r="I29" s="3"/>
      <c r="J29" s="47"/>
      <c r="K29" s="375"/>
    </row>
    <row r="30" spans="1:11" x14ac:dyDescent="0.35">
      <c r="A30" s="354"/>
      <c r="B30" s="3"/>
      <c r="C30" s="3"/>
      <c r="D30" s="3"/>
      <c r="E30" s="58"/>
      <c r="F30" s="3"/>
      <c r="G30" s="3"/>
      <c r="H30" s="3"/>
      <c r="I30" s="3"/>
      <c r="J30" s="47"/>
      <c r="K30" s="375"/>
    </row>
    <row r="31" spans="1:11" x14ac:dyDescent="0.35">
      <c r="A31" s="354"/>
      <c r="B31" s="3"/>
      <c r="C31" s="3"/>
      <c r="D31" s="3"/>
      <c r="E31" s="56"/>
      <c r="F31" s="3"/>
      <c r="G31" s="3"/>
      <c r="H31" s="3"/>
      <c r="I31" s="3"/>
      <c r="J31" s="47"/>
      <c r="K31" s="375"/>
    </row>
    <row r="32" spans="1:11" x14ac:dyDescent="0.35">
      <c r="A32" s="354"/>
      <c r="B32" s="3"/>
      <c r="C32" s="3"/>
      <c r="D32" s="3"/>
      <c r="E32" s="56"/>
      <c r="F32" s="3"/>
      <c r="G32" s="3"/>
      <c r="H32" s="3"/>
      <c r="I32" s="3"/>
      <c r="J32" s="47"/>
      <c r="K32" s="375"/>
    </row>
    <row r="33" spans="1:11" ht="13.15" x14ac:dyDescent="0.4">
      <c r="A33" s="54"/>
      <c r="B33" s="3"/>
      <c r="C33" s="3"/>
      <c r="D33" s="3"/>
      <c r="E33" s="56"/>
      <c r="F33" s="3"/>
      <c r="G33" s="3"/>
      <c r="H33" s="3"/>
      <c r="I33" s="3"/>
      <c r="J33" s="47"/>
      <c r="K33" s="375"/>
    </row>
    <row r="34" spans="1:11" x14ac:dyDescent="0.35">
      <c r="A34" s="354"/>
      <c r="B34" s="3"/>
      <c r="C34" s="3"/>
      <c r="D34" s="3"/>
      <c r="E34" s="58"/>
      <c r="F34" s="3"/>
      <c r="G34" s="3"/>
      <c r="H34" s="3"/>
      <c r="I34" s="3"/>
      <c r="J34" s="47"/>
      <c r="K34" s="375"/>
    </row>
    <row r="35" spans="1:11" x14ac:dyDescent="0.35">
      <c r="A35" s="354"/>
      <c r="B35" s="3"/>
      <c r="C35" s="3"/>
      <c r="D35" s="3"/>
      <c r="E35" s="58"/>
      <c r="F35" s="3"/>
      <c r="G35" s="3"/>
      <c r="H35" s="3"/>
      <c r="I35" s="3"/>
      <c r="J35" s="47"/>
      <c r="K35" s="375"/>
    </row>
    <row r="36" spans="1:11" x14ac:dyDescent="0.35">
      <c r="A36" s="354"/>
      <c r="B36" s="3"/>
      <c r="C36" s="3"/>
      <c r="D36" s="3"/>
      <c r="E36" s="56"/>
      <c r="F36" s="3"/>
      <c r="G36" s="3"/>
      <c r="H36" s="3"/>
      <c r="I36" s="3"/>
      <c r="J36" s="47"/>
      <c r="K36" s="375"/>
    </row>
    <row r="37" spans="1:11" x14ac:dyDescent="0.35">
      <c r="A37" s="354"/>
      <c r="B37" s="3"/>
      <c r="C37" s="3"/>
      <c r="D37" s="3"/>
      <c r="E37" s="58"/>
      <c r="F37" s="3"/>
      <c r="G37" s="3"/>
      <c r="H37" s="3"/>
      <c r="I37" s="3"/>
      <c r="J37" s="47"/>
      <c r="K37" s="375"/>
    </row>
    <row r="38" spans="1:11" x14ac:dyDescent="0.35">
      <c r="A38" s="354"/>
      <c r="B38" s="3"/>
      <c r="C38" s="3"/>
      <c r="D38" s="3"/>
      <c r="E38" s="56"/>
      <c r="F38" s="3"/>
      <c r="G38" s="3"/>
      <c r="H38" s="3"/>
      <c r="I38" s="3"/>
      <c r="J38" s="47"/>
      <c r="K38" s="375"/>
    </row>
    <row r="39" spans="1:11" x14ac:dyDescent="0.35">
      <c r="A39" s="354"/>
      <c r="B39" s="3"/>
      <c r="C39" s="3"/>
      <c r="D39" s="3"/>
      <c r="E39" s="56"/>
      <c r="F39" s="3"/>
      <c r="G39" s="3"/>
      <c r="H39" s="3"/>
      <c r="I39" s="3"/>
      <c r="J39" s="47"/>
      <c r="K39" s="375"/>
    </row>
    <row r="40" spans="1:11" ht="15" x14ac:dyDescent="0.4">
      <c r="A40" s="354"/>
      <c r="B40" s="60"/>
      <c r="C40" s="60"/>
      <c r="D40" s="60"/>
      <c r="E40" s="60"/>
      <c r="F40" s="60"/>
      <c r="G40" s="57"/>
      <c r="H40" s="3"/>
      <c r="I40" s="3"/>
      <c r="J40" s="47"/>
      <c r="K40" s="375"/>
    </row>
    <row r="41" spans="1:11" ht="13.15" x14ac:dyDescent="0.4">
      <c r="A41" s="378"/>
      <c r="B41" s="62"/>
      <c r="C41" s="3"/>
      <c r="D41" s="46"/>
      <c r="E41" s="82"/>
      <c r="F41" s="5"/>
      <c r="G41" s="57"/>
      <c r="H41" s="65"/>
      <c r="I41" s="3"/>
      <c r="J41" s="47"/>
      <c r="K41" s="375"/>
    </row>
    <row r="42" spans="1:11" ht="15" x14ac:dyDescent="0.35">
      <c r="A42" s="354"/>
      <c r="B42" s="62"/>
      <c r="C42" s="3"/>
      <c r="D42" s="3"/>
      <c r="E42" s="66"/>
      <c r="F42" s="67"/>
      <c r="G42" s="57"/>
      <c r="H42" s="3"/>
      <c r="I42" s="3"/>
      <c r="J42" s="3"/>
      <c r="K42" s="375"/>
    </row>
    <row r="43" spans="1:11" x14ac:dyDescent="0.35">
      <c r="A43" s="354"/>
      <c r="B43" s="62"/>
      <c r="C43" s="3"/>
      <c r="D43" s="3"/>
      <c r="E43" s="46"/>
      <c r="F43" s="57"/>
      <c r="G43" s="57"/>
      <c r="H43" s="3"/>
      <c r="I43" s="3"/>
      <c r="J43" s="3"/>
      <c r="K43" s="375"/>
    </row>
    <row r="44" spans="1:11" ht="13.5" thickBot="1" x14ac:dyDescent="0.45">
      <c r="A44" s="379"/>
      <c r="B44" s="355"/>
      <c r="C44" s="355"/>
      <c r="D44" s="355"/>
      <c r="E44" s="355"/>
      <c r="F44" s="355"/>
      <c r="G44" s="355"/>
      <c r="H44" s="355"/>
      <c r="I44" s="71"/>
      <c r="J44" s="380"/>
      <c r="K44" s="73"/>
    </row>
  </sheetData>
  <mergeCells count="2">
    <mergeCell ref="B11:J11"/>
    <mergeCell ref="B13:J13"/>
  </mergeCells>
  <pageMargins left="0.7" right="0.7" top="0.75" bottom="0.75" header="0.3" footer="0.3"/>
  <pageSetup scale="6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1D45D-04E3-4580-9E61-3C5B438118C2}">
  <sheetPr>
    <tabColor theme="6"/>
  </sheetPr>
  <dimension ref="A1:L29"/>
  <sheetViews>
    <sheetView zoomScale="85" zoomScaleNormal="85" zoomScaleSheetLayoutView="100" workbookViewId="0">
      <selection activeCell="W28" sqref="W28"/>
    </sheetView>
  </sheetViews>
  <sheetFormatPr defaultRowHeight="12.75" x14ac:dyDescent="0.35"/>
  <cols>
    <col min="1" max="1" width="23.1328125" customWidth="1"/>
    <col min="2" max="2" width="4.59765625" customWidth="1"/>
    <col min="4" max="4" width="11.3984375" customWidth="1"/>
    <col min="5" max="5" width="14" customWidth="1"/>
    <col min="6" max="6" width="12" customWidth="1"/>
    <col min="10" max="10" width="11" customWidth="1"/>
    <col min="11" max="11" width="10.59765625" customWidth="1"/>
    <col min="12" max="12" width="11.59765625" bestFit="1" customWidth="1"/>
  </cols>
  <sheetData>
    <row r="1" spans="1:12" ht="13.15" x14ac:dyDescent="0.4">
      <c r="A1" s="41"/>
      <c r="D1" s="14"/>
      <c r="E1" s="15" t="s">
        <v>30</v>
      </c>
      <c r="F1" s="16" t="str">
        <f>'STR REM'!F1</f>
        <v>HIG-73-21.11</v>
      </c>
      <c r="G1" s="14"/>
      <c r="H1" s="14"/>
      <c r="I1" s="17"/>
      <c r="J1" s="18"/>
      <c r="K1" s="19"/>
      <c r="L1" s="20"/>
    </row>
    <row r="2" spans="1:12" ht="13.15" x14ac:dyDescent="0.4">
      <c r="A2" s="107"/>
      <c r="D2" s="22"/>
      <c r="E2" s="23" t="s">
        <v>31</v>
      </c>
      <c r="F2" s="24" t="str">
        <f>'STR REM'!F2</f>
        <v>HIG-00073-21.110</v>
      </c>
      <c r="G2" s="22"/>
      <c r="H2" s="22"/>
      <c r="I2" s="25"/>
      <c r="J2" s="26" t="s">
        <v>32</v>
      </c>
      <c r="K2" s="27">
        <f>'STR REM'!J2</f>
        <v>45739</v>
      </c>
      <c r="L2" s="28"/>
    </row>
    <row r="3" spans="1:12" ht="13.15" x14ac:dyDescent="0.4">
      <c r="A3" s="107"/>
      <c r="D3" s="22"/>
      <c r="F3" s="24"/>
      <c r="G3" s="22"/>
      <c r="H3" s="22"/>
      <c r="I3" s="25"/>
      <c r="J3" s="26" t="s">
        <v>33</v>
      </c>
      <c r="K3" s="29" t="str">
        <f>'STR REM'!J3</f>
        <v>GLA</v>
      </c>
      <c r="L3" s="30"/>
    </row>
    <row r="4" spans="1:12" x14ac:dyDescent="0.35">
      <c r="A4" s="31"/>
      <c r="D4" s="22"/>
      <c r="E4" s="22"/>
      <c r="F4" s="33"/>
      <c r="G4" s="22"/>
      <c r="H4" s="22"/>
      <c r="I4" s="25"/>
      <c r="J4" s="26" t="s">
        <v>34</v>
      </c>
      <c r="K4" s="34"/>
      <c r="L4" s="30"/>
    </row>
    <row r="5" spans="1:12" ht="15" x14ac:dyDescent="0.35">
      <c r="A5" s="107"/>
      <c r="D5" s="22"/>
      <c r="E5" s="35" t="s">
        <v>35</v>
      </c>
      <c r="F5" s="33"/>
      <c r="G5" s="22"/>
      <c r="H5" s="22"/>
      <c r="I5" s="25"/>
      <c r="J5" s="26" t="s">
        <v>36</v>
      </c>
      <c r="K5" s="36"/>
      <c r="L5" s="30"/>
    </row>
    <row r="6" spans="1:12" ht="13.15" thickBot="1" x14ac:dyDescent="0.4">
      <c r="A6" s="115"/>
      <c r="B6" s="38"/>
      <c r="C6" s="38"/>
      <c r="D6" s="38"/>
      <c r="E6" s="38"/>
      <c r="F6" s="38"/>
      <c r="G6" s="38"/>
      <c r="H6" s="38"/>
      <c r="I6" s="39"/>
      <c r="J6" s="38"/>
      <c r="K6" s="38"/>
      <c r="L6" s="40"/>
    </row>
    <row r="7" spans="1:12" ht="14.25" x14ac:dyDescent="0.45">
      <c r="A7" s="123"/>
      <c r="B7" s="124"/>
      <c r="C7" s="124"/>
      <c r="D7" s="124"/>
      <c r="E7" s="125"/>
      <c r="F7" s="125"/>
      <c r="G7" s="125"/>
      <c r="H7" s="125"/>
      <c r="I7" s="125"/>
      <c r="J7" s="125"/>
      <c r="K7" s="125"/>
      <c r="L7" s="126"/>
    </row>
    <row r="8" spans="1:12" x14ac:dyDescent="0.35">
      <c r="A8" s="127"/>
      <c r="B8" s="125"/>
      <c r="C8" s="125"/>
      <c r="D8" s="125"/>
      <c r="E8" s="125"/>
      <c r="F8" s="125"/>
      <c r="G8" s="45"/>
      <c r="H8" s="125"/>
      <c r="I8" s="125"/>
      <c r="J8" s="125"/>
      <c r="K8" s="125"/>
      <c r="L8" s="128"/>
    </row>
    <row r="9" spans="1:12" ht="13.35" customHeight="1" x14ac:dyDescent="0.35">
      <c r="A9" s="127"/>
      <c r="B9" s="46" t="s">
        <v>37</v>
      </c>
      <c r="C9" s="446" t="s">
        <v>177</v>
      </c>
      <c r="D9" s="447"/>
      <c r="E9" s="447"/>
      <c r="F9" s="447"/>
      <c r="G9" s="447"/>
      <c r="H9" s="448"/>
      <c r="I9" s="47"/>
      <c r="J9" s="46" t="s">
        <v>38</v>
      </c>
      <c r="K9" s="48" t="s">
        <v>174</v>
      </c>
      <c r="L9" s="128"/>
    </row>
    <row r="10" spans="1:12" x14ac:dyDescent="0.35">
      <c r="A10" s="127"/>
      <c r="B10" s="125"/>
      <c r="C10" s="449"/>
      <c r="D10" s="450"/>
      <c r="E10" s="450"/>
      <c r="F10" s="450"/>
      <c r="G10" s="450"/>
      <c r="H10" s="451"/>
      <c r="I10" s="47"/>
      <c r="J10" s="46" t="s">
        <v>40</v>
      </c>
      <c r="K10" s="49">
        <f>K29</f>
        <v>62</v>
      </c>
      <c r="L10" s="128"/>
    </row>
    <row r="11" spans="1:12" x14ac:dyDescent="0.35">
      <c r="A11" s="127"/>
      <c r="B11" s="125"/>
      <c r="C11" s="452"/>
      <c r="D11" s="453"/>
      <c r="E11" s="453"/>
      <c r="F11" s="453"/>
      <c r="G11" s="453"/>
      <c r="H11" s="454"/>
      <c r="I11" s="125"/>
      <c r="J11" s="46" t="s">
        <v>41</v>
      </c>
      <c r="K11" s="129" t="s">
        <v>21</v>
      </c>
      <c r="L11" s="128"/>
    </row>
    <row r="12" spans="1:12" x14ac:dyDescent="0.35">
      <c r="A12" s="127"/>
      <c r="B12" s="125"/>
      <c r="C12" s="95"/>
      <c r="D12" s="95"/>
      <c r="E12" s="95"/>
      <c r="F12" s="95"/>
      <c r="G12" s="95"/>
      <c r="H12" s="95"/>
      <c r="I12" s="125"/>
      <c r="J12" s="46"/>
      <c r="K12" s="130"/>
      <c r="L12" s="128"/>
    </row>
    <row r="13" spans="1:12" ht="13.15" x14ac:dyDescent="0.4">
      <c r="A13" s="456" t="s">
        <v>100</v>
      </c>
      <c r="B13" s="457"/>
      <c r="C13" s="10"/>
      <c r="D13" s="10"/>
      <c r="E13" s="10"/>
      <c r="F13" s="10"/>
      <c r="G13" s="10"/>
      <c r="H13" s="10"/>
      <c r="I13" s="10"/>
      <c r="J13" s="10"/>
      <c r="K13" s="10"/>
      <c r="L13" s="143"/>
    </row>
    <row r="14" spans="1:12" ht="41.25" customHeight="1" x14ac:dyDescent="0.4">
      <c r="A14" s="156" t="s">
        <v>109</v>
      </c>
      <c r="B14" s="10"/>
      <c r="C14" s="10"/>
      <c r="D14" s="161" t="s">
        <v>101</v>
      </c>
      <c r="E14" s="142" t="s">
        <v>110</v>
      </c>
      <c r="F14" s="10"/>
      <c r="G14" s="157" t="s">
        <v>107</v>
      </c>
      <c r="H14" s="157" t="s">
        <v>23</v>
      </c>
      <c r="I14" s="10"/>
      <c r="J14" s="10"/>
      <c r="K14" s="10"/>
      <c r="L14" s="143"/>
    </row>
    <row r="15" spans="1:12" ht="12.75" customHeight="1" x14ac:dyDescent="0.35">
      <c r="A15" s="141" t="s">
        <v>111</v>
      </c>
      <c r="B15" s="10"/>
      <c r="C15" s="154"/>
      <c r="D15" s="160"/>
      <c r="E15" s="80"/>
      <c r="F15" s="80"/>
      <c r="G15" s="7"/>
      <c r="H15" s="158"/>
      <c r="I15" s="455"/>
      <c r="J15" s="455"/>
      <c r="K15" s="455"/>
      <c r="L15" s="143"/>
    </row>
    <row r="16" spans="1:12" ht="12.75" customHeight="1" x14ac:dyDescent="0.4">
      <c r="A16" s="141"/>
      <c r="B16" s="10"/>
      <c r="C16" s="10"/>
      <c r="D16" s="157"/>
      <c r="E16" s="80"/>
      <c r="F16" s="80"/>
      <c r="G16" s="80"/>
      <c r="H16" s="80"/>
      <c r="I16" s="80"/>
      <c r="J16" s="80"/>
      <c r="K16" s="80"/>
      <c r="L16" s="143">
        <v>812.65</v>
      </c>
    </row>
    <row r="17" spans="1:12" ht="12.75" customHeight="1" x14ac:dyDescent="0.4">
      <c r="A17" s="141"/>
      <c r="B17" s="10"/>
      <c r="C17" s="154"/>
      <c r="D17" s="157" t="s">
        <v>112</v>
      </c>
      <c r="E17" s="157" t="s">
        <v>106</v>
      </c>
      <c r="F17" s="157" t="s">
        <v>102</v>
      </c>
      <c r="G17" s="157"/>
      <c r="H17" s="157" t="s">
        <v>23</v>
      </c>
      <c r="I17" s="80"/>
      <c r="J17" s="80"/>
      <c r="K17" s="80"/>
      <c r="L17" s="143">
        <f>805.88+3.398/12</f>
        <v>806.16316666666671</v>
      </c>
    </row>
    <row r="18" spans="1:12" ht="12.75" customHeight="1" x14ac:dyDescent="0.35">
      <c r="A18" s="141" t="s">
        <v>113</v>
      </c>
      <c r="B18" s="10"/>
      <c r="C18" s="10" t="s">
        <v>45</v>
      </c>
      <c r="D18" s="160">
        <f>L16-L17</f>
        <v>6.4868333333332657</v>
      </c>
      <c r="E18" s="80">
        <v>3.67</v>
      </c>
      <c r="F18" s="80">
        <v>35</v>
      </c>
      <c r="G18" s="80"/>
      <c r="H18" s="158">
        <f>D18*E18*F18/27</f>
        <v>30.860508950616964</v>
      </c>
      <c r="I18" s="458"/>
      <c r="J18" s="458"/>
      <c r="K18" s="458"/>
      <c r="L18" s="459"/>
    </row>
    <row r="19" spans="1:12" ht="12.75" customHeight="1" x14ac:dyDescent="0.35">
      <c r="A19" s="141" t="s">
        <v>114</v>
      </c>
      <c r="B19" s="10"/>
      <c r="C19" s="154" t="s">
        <v>45</v>
      </c>
      <c r="D19" s="160">
        <f>D18</f>
        <v>6.4868333333332657</v>
      </c>
      <c r="E19" s="80">
        <v>3.67</v>
      </c>
      <c r="F19" s="80">
        <v>35</v>
      </c>
      <c r="G19" s="80"/>
      <c r="H19" s="158">
        <f>D19*E19*F19/27-H15</f>
        <v>30.860508950616964</v>
      </c>
      <c r="I19" s="80"/>
      <c r="J19" s="80"/>
      <c r="K19" s="80"/>
      <c r="L19" s="143"/>
    </row>
    <row r="20" spans="1:12" ht="12.75" customHeight="1" x14ac:dyDescent="0.35">
      <c r="A20" s="141"/>
      <c r="B20" s="10"/>
      <c r="C20" s="154"/>
      <c r="D20" s="80" t="s">
        <v>258</v>
      </c>
      <c r="E20" s="460" t="s">
        <v>115</v>
      </c>
      <c r="F20" s="460"/>
      <c r="G20" s="460"/>
      <c r="H20" s="158">
        <f>H18+H19-H15</f>
        <v>61.721017901233928</v>
      </c>
      <c r="I20" s="80"/>
      <c r="J20" s="80"/>
      <c r="K20" s="80"/>
      <c r="L20" s="143"/>
    </row>
    <row r="21" spans="1:12" ht="12.75" customHeight="1" x14ac:dyDescent="0.35">
      <c r="A21" s="141"/>
      <c r="B21" s="10"/>
      <c r="C21" s="154"/>
      <c r="D21" s="455" t="s">
        <v>116</v>
      </c>
      <c r="E21" s="455"/>
      <c r="F21" s="455"/>
      <c r="G21" s="455"/>
      <c r="H21" s="455"/>
      <c r="I21" s="455"/>
      <c r="J21" s="80"/>
      <c r="K21" s="80"/>
      <c r="L21" s="143"/>
    </row>
    <row r="22" spans="1:12" ht="12.75" customHeight="1" x14ac:dyDescent="0.35">
      <c r="A22" s="141"/>
      <c r="B22" s="10"/>
      <c r="C22" s="154"/>
      <c r="D22" s="80"/>
      <c r="E22" s="80"/>
      <c r="F22" s="80"/>
      <c r="G22" s="80"/>
      <c r="H22" s="80"/>
      <c r="I22" s="80"/>
      <c r="J22" s="80"/>
      <c r="K22" s="80"/>
      <c r="L22" s="143"/>
    </row>
    <row r="23" spans="1:12" ht="12.75" customHeight="1" x14ac:dyDescent="0.4">
      <c r="A23" s="141"/>
      <c r="B23" s="10"/>
      <c r="C23" s="10"/>
      <c r="D23" s="157"/>
      <c r="E23" s="80"/>
      <c r="F23" s="80"/>
      <c r="G23" s="80"/>
      <c r="H23" s="80"/>
      <c r="I23" s="80"/>
      <c r="J23" s="80"/>
      <c r="K23" s="80"/>
      <c r="L23" s="143"/>
    </row>
    <row r="24" spans="1:12" ht="12.75" customHeight="1" x14ac:dyDescent="0.4">
      <c r="A24" s="141"/>
      <c r="B24" s="10"/>
      <c r="C24" s="10"/>
      <c r="D24" s="157"/>
      <c r="E24" s="80"/>
      <c r="F24" s="80"/>
      <c r="G24" s="80"/>
      <c r="H24" s="80"/>
      <c r="I24" s="80"/>
      <c r="J24" s="80"/>
      <c r="K24" s="80"/>
      <c r="L24" s="143"/>
    </row>
    <row r="25" spans="1:12" ht="12.75" customHeight="1" x14ac:dyDescent="0.35">
      <c r="A25" s="141" t="s">
        <v>117</v>
      </c>
      <c r="B25" s="10"/>
      <c r="C25" s="154" t="s">
        <v>45</v>
      </c>
      <c r="D25" s="162"/>
      <c r="E25" s="80"/>
      <c r="F25" s="80"/>
      <c r="G25" s="80"/>
      <c r="H25" s="160">
        <f>H20</f>
        <v>61.721017901233928</v>
      </c>
      <c r="I25" s="80"/>
      <c r="J25" s="80"/>
      <c r="K25" s="80"/>
      <c r="L25" s="143"/>
    </row>
    <row r="26" spans="1:12" ht="12.75" customHeight="1" x14ac:dyDescent="0.4">
      <c r="A26" s="141"/>
      <c r="B26" s="10"/>
      <c r="C26" s="10"/>
      <c r="D26" s="157"/>
      <c r="E26" s="80"/>
      <c r="F26" s="80"/>
      <c r="G26" s="80"/>
      <c r="H26" s="80"/>
      <c r="I26" s="80"/>
      <c r="J26" s="80"/>
      <c r="K26" s="80"/>
      <c r="L26" s="143"/>
    </row>
    <row r="27" spans="1:12" ht="12.75" customHeight="1" x14ac:dyDescent="0.35">
      <c r="A27" s="127"/>
      <c r="B27" s="144"/>
      <c r="D27" s="144"/>
      <c r="E27" s="144"/>
      <c r="F27" s="144"/>
      <c r="G27" s="144"/>
      <c r="H27" s="144"/>
      <c r="I27" s="144"/>
      <c r="J27" s="144"/>
      <c r="K27" s="144"/>
      <c r="L27" s="128"/>
    </row>
    <row r="28" spans="1:12" ht="12.75" customHeight="1" x14ac:dyDescent="0.35">
      <c r="A28" s="127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28"/>
    </row>
    <row r="29" spans="1:12" ht="13.15" x14ac:dyDescent="0.4">
      <c r="A29" s="148"/>
      <c r="B29" s="149"/>
      <c r="C29" s="149"/>
      <c r="D29" s="149"/>
      <c r="E29" s="149"/>
      <c r="F29" s="149"/>
      <c r="G29" s="149"/>
      <c r="H29" s="149"/>
      <c r="I29" s="149"/>
      <c r="J29" s="149" t="s">
        <v>91</v>
      </c>
      <c r="K29" s="163">
        <f>ROUNDUP(H25,0)</f>
        <v>62</v>
      </c>
      <c r="L29" s="151"/>
    </row>
  </sheetData>
  <mergeCells count="6">
    <mergeCell ref="D21:I21"/>
    <mergeCell ref="C9:H11"/>
    <mergeCell ref="A13:B13"/>
    <mergeCell ref="I15:K15"/>
    <mergeCell ref="I18:L18"/>
    <mergeCell ref="E20:G20"/>
  </mergeCells>
  <pageMargins left="0.7" right="0.7" top="0.75" bottom="0.75" header="0.3" footer="0.3"/>
  <pageSetup scale="69"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C6287-F39C-4EB1-A02D-EDAF63F5FF7A}">
  <sheetPr>
    <tabColor theme="6"/>
  </sheetPr>
  <dimension ref="A1:L20"/>
  <sheetViews>
    <sheetView zoomScaleNormal="100" workbookViewId="0">
      <selection activeCell="W28" sqref="W28"/>
    </sheetView>
  </sheetViews>
  <sheetFormatPr defaultRowHeight="12.75" x14ac:dyDescent="0.35"/>
  <cols>
    <col min="4" max="4" width="11.3984375" customWidth="1"/>
    <col min="6" max="6" width="10" customWidth="1"/>
    <col min="10" max="11" width="10.59765625" customWidth="1"/>
  </cols>
  <sheetData>
    <row r="1" spans="1:12" ht="13.15" x14ac:dyDescent="0.4">
      <c r="A1" s="41"/>
      <c r="D1" s="14"/>
      <c r="E1" s="15" t="s">
        <v>30</v>
      </c>
      <c r="F1" s="16" t="str">
        <f>'STR REM'!F1</f>
        <v>HIG-73-21.11</v>
      </c>
      <c r="G1" s="14"/>
      <c r="H1" s="14"/>
      <c r="I1" s="17"/>
      <c r="J1" s="18"/>
      <c r="K1" s="19"/>
      <c r="L1" s="20"/>
    </row>
    <row r="2" spans="1:12" ht="13.15" x14ac:dyDescent="0.4">
      <c r="A2" s="107"/>
      <c r="D2" s="22"/>
      <c r="E2" s="23" t="s">
        <v>31</v>
      </c>
      <c r="F2" s="24" t="str">
        <f>'STR REM'!F2</f>
        <v>HIG-00073-21.110</v>
      </c>
      <c r="G2" s="22"/>
      <c r="H2" s="22"/>
      <c r="I2" s="25"/>
      <c r="J2" s="26" t="s">
        <v>32</v>
      </c>
      <c r="K2" s="27">
        <f>'STR REM'!J2</f>
        <v>45739</v>
      </c>
      <c r="L2" s="28"/>
    </row>
    <row r="3" spans="1:12" ht="13.15" x14ac:dyDescent="0.4">
      <c r="A3" s="107"/>
      <c r="D3" s="22"/>
      <c r="F3" s="24"/>
      <c r="G3" s="22"/>
      <c r="H3" s="22"/>
      <c r="I3" s="25"/>
      <c r="J3" s="26" t="s">
        <v>33</v>
      </c>
      <c r="K3" s="29" t="str">
        <f>'STR REM'!J3</f>
        <v>GLA</v>
      </c>
      <c r="L3" s="30"/>
    </row>
    <row r="4" spans="1:12" x14ac:dyDescent="0.35">
      <c r="A4" s="31"/>
      <c r="D4" s="22"/>
      <c r="E4" s="22"/>
      <c r="F4" s="33"/>
      <c r="G4" s="22"/>
      <c r="H4" s="22"/>
      <c r="I4" s="25"/>
      <c r="J4" s="26" t="s">
        <v>34</v>
      </c>
      <c r="K4" s="34"/>
      <c r="L4" s="30"/>
    </row>
    <row r="5" spans="1:12" ht="15" x14ac:dyDescent="0.35">
      <c r="A5" s="107"/>
      <c r="D5" s="22"/>
      <c r="E5" s="35" t="s">
        <v>35</v>
      </c>
      <c r="F5" s="33"/>
      <c r="G5" s="22"/>
      <c r="H5" s="22"/>
      <c r="I5" s="25"/>
      <c r="J5" s="26" t="s">
        <v>36</v>
      </c>
      <c r="K5" s="36"/>
      <c r="L5" s="30"/>
    </row>
    <row r="6" spans="1:12" x14ac:dyDescent="0.35">
      <c r="A6" s="115"/>
      <c r="B6" s="38"/>
      <c r="C6" s="38"/>
      <c r="D6" s="38"/>
      <c r="E6" s="38"/>
      <c r="F6" s="38"/>
      <c r="G6" s="38"/>
      <c r="H6" s="38"/>
      <c r="I6" s="39"/>
      <c r="J6" s="38"/>
      <c r="K6" s="38"/>
      <c r="L6" s="40"/>
    </row>
    <row r="7" spans="1:12" ht="14.25" x14ac:dyDescent="0.45">
      <c r="A7" s="123"/>
      <c r="B7" s="124"/>
      <c r="C7" s="124"/>
      <c r="D7" s="124"/>
      <c r="E7" s="125"/>
      <c r="F7" s="125"/>
      <c r="G7" s="125"/>
      <c r="H7" s="125"/>
      <c r="I7" s="125"/>
      <c r="J7" s="125"/>
      <c r="K7" s="125"/>
      <c r="L7" s="126"/>
    </row>
    <row r="8" spans="1:12" x14ac:dyDescent="0.35">
      <c r="A8" s="127"/>
      <c r="B8" s="125"/>
      <c r="C8" s="125"/>
      <c r="D8" s="125"/>
      <c r="E8" s="125"/>
      <c r="F8" s="125"/>
      <c r="G8" s="45"/>
      <c r="H8" s="125"/>
      <c r="I8" s="125"/>
      <c r="J8" s="125"/>
      <c r="K8" s="125"/>
      <c r="L8" s="128"/>
    </row>
    <row r="9" spans="1:12" ht="13.35" customHeight="1" x14ac:dyDescent="0.35">
      <c r="A9" s="127"/>
      <c r="B9" s="46" t="s">
        <v>37</v>
      </c>
      <c r="C9" s="446" t="s">
        <v>7</v>
      </c>
      <c r="D9" s="447"/>
      <c r="E9" s="447"/>
      <c r="F9" s="447"/>
      <c r="G9" s="447"/>
      <c r="H9" s="448"/>
      <c r="I9" s="47"/>
      <c r="J9" s="46" t="s">
        <v>38</v>
      </c>
      <c r="K9" s="48" t="s">
        <v>99</v>
      </c>
      <c r="L9" s="128"/>
    </row>
    <row r="10" spans="1:12" x14ac:dyDescent="0.35">
      <c r="A10" s="127"/>
      <c r="B10" s="125"/>
      <c r="C10" s="449"/>
      <c r="D10" s="450"/>
      <c r="E10" s="450"/>
      <c r="F10" s="450"/>
      <c r="G10" s="450"/>
      <c r="H10" s="451"/>
      <c r="I10" s="47"/>
      <c r="J10" s="46" t="s">
        <v>40</v>
      </c>
      <c r="K10" s="49">
        <f>K20</f>
        <v>2</v>
      </c>
      <c r="L10" s="128"/>
    </row>
    <row r="11" spans="1:12" x14ac:dyDescent="0.35">
      <c r="A11" s="127"/>
      <c r="B11" s="125"/>
      <c r="C11" s="452"/>
      <c r="D11" s="453"/>
      <c r="E11" s="453"/>
      <c r="F11" s="453"/>
      <c r="G11" s="453"/>
      <c r="H11" s="454"/>
      <c r="I11" s="125"/>
      <c r="J11" s="46" t="s">
        <v>41</v>
      </c>
      <c r="K11" s="129" t="s">
        <v>6</v>
      </c>
      <c r="L11" s="128"/>
    </row>
    <row r="12" spans="1:12" x14ac:dyDescent="0.35">
      <c r="A12" s="127"/>
      <c r="B12" s="125"/>
      <c r="C12" s="95"/>
      <c r="D12" s="95"/>
      <c r="E12" s="95"/>
      <c r="F12" s="95"/>
      <c r="G12" s="95"/>
      <c r="H12" s="95"/>
      <c r="I12" s="125"/>
      <c r="J12" s="46"/>
      <c r="K12" s="130"/>
      <c r="L12" s="128"/>
    </row>
    <row r="13" spans="1:12" x14ac:dyDescent="0.35">
      <c r="A13" s="127"/>
      <c r="B13" s="125"/>
      <c r="C13" s="95"/>
      <c r="D13" s="95"/>
      <c r="E13" s="95"/>
      <c r="F13" s="95"/>
      <c r="G13" s="95"/>
      <c r="H13" s="95"/>
      <c r="I13" s="125"/>
      <c r="J13" s="46"/>
      <c r="K13" s="130"/>
      <c r="L13" s="128"/>
    </row>
    <row r="14" spans="1:12" x14ac:dyDescent="0.35">
      <c r="A14" s="127"/>
      <c r="B14" s="125"/>
      <c r="C14" s="95"/>
      <c r="D14" s="95"/>
      <c r="E14" s="95"/>
      <c r="F14" s="95"/>
      <c r="G14" s="95"/>
      <c r="H14" s="95"/>
      <c r="I14" s="125"/>
      <c r="J14" s="46"/>
      <c r="K14" s="130"/>
      <c r="L14" s="128"/>
    </row>
    <row r="15" spans="1:12" ht="13.15" x14ac:dyDescent="0.4">
      <c r="A15" s="127"/>
      <c r="B15" s="144"/>
      <c r="D15" s="152" t="s">
        <v>15</v>
      </c>
      <c r="E15" s="152" t="s">
        <v>19</v>
      </c>
      <c r="G15" s="144"/>
      <c r="H15" s="144"/>
      <c r="I15" s="144"/>
      <c r="J15" s="144"/>
      <c r="K15" s="144"/>
      <c r="L15" s="128"/>
    </row>
    <row r="16" spans="1:12" x14ac:dyDescent="0.35">
      <c r="A16" s="127"/>
      <c r="B16" s="144"/>
      <c r="D16" s="144"/>
      <c r="E16" s="153">
        <v>2</v>
      </c>
      <c r="F16" s="144"/>
      <c r="G16" s="144"/>
      <c r="H16" s="144"/>
      <c r="I16" s="144"/>
      <c r="J16" s="144"/>
      <c r="K16" s="144"/>
      <c r="L16" s="128"/>
    </row>
    <row r="17" spans="1:12" x14ac:dyDescent="0.35">
      <c r="A17" s="127"/>
      <c r="B17" s="144"/>
      <c r="D17" s="144"/>
      <c r="E17" s="144"/>
      <c r="F17" s="144"/>
      <c r="G17" s="144"/>
      <c r="H17" s="144"/>
      <c r="I17" s="144"/>
      <c r="J17" s="144"/>
      <c r="K17" s="144"/>
      <c r="L17" s="128"/>
    </row>
    <row r="18" spans="1:12" x14ac:dyDescent="0.35">
      <c r="A18" s="127"/>
      <c r="B18" s="144"/>
      <c r="D18" s="144"/>
      <c r="E18" s="144"/>
      <c r="F18" s="144"/>
      <c r="G18" s="144"/>
      <c r="H18" s="144"/>
      <c r="I18" s="144"/>
      <c r="J18" s="144"/>
      <c r="K18" s="144"/>
      <c r="L18" s="128"/>
    </row>
    <row r="19" spans="1:12" x14ac:dyDescent="0.35">
      <c r="A19" s="127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28"/>
    </row>
    <row r="20" spans="1:12" ht="13.15" x14ac:dyDescent="0.4">
      <c r="A20" s="148"/>
      <c r="B20" s="149"/>
      <c r="C20" s="149"/>
      <c r="D20" s="149"/>
      <c r="E20" s="149"/>
      <c r="F20" s="149"/>
      <c r="G20" s="149"/>
      <c r="H20" s="149"/>
      <c r="I20" s="149"/>
      <c r="J20" s="149" t="s">
        <v>91</v>
      </c>
      <c r="K20" s="356">
        <f>E16</f>
        <v>2</v>
      </c>
      <c r="L20" s="151"/>
    </row>
  </sheetData>
  <mergeCells count="1">
    <mergeCell ref="C9:H11"/>
  </mergeCells>
  <pageMargins left="0.7" right="0.7" top="0.75" bottom="0.75" header="0.3" footer="0.3"/>
  <pageSetup scale="80" orientation="portrait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CE9D8-24AF-42E2-824A-FBE5EB2C22B6}">
  <sheetPr>
    <tabColor theme="6"/>
  </sheetPr>
  <dimension ref="A1:L28"/>
  <sheetViews>
    <sheetView zoomScaleNormal="100" zoomScaleSheetLayoutView="100" workbookViewId="0">
      <selection activeCell="W28" sqref="W28"/>
    </sheetView>
  </sheetViews>
  <sheetFormatPr defaultRowHeight="12.75" x14ac:dyDescent="0.35"/>
  <cols>
    <col min="1" max="1" width="23.1328125" customWidth="1"/>
    <col min="2" max="2" width="4.59765625" customWidth="1"/>
    <col min="4" max="4" width="11.3984375" customWidth="1"/>
    <col min="5" max="5" width="14" customWidth="1"/>
    <col min="6" max="6" width="12" customWidth="1"/>
    <col min="10" max="10" width="11" customWidth="1"/>
    <col min="11" max="11" width="10.59765625" customWidth="1"/>
  </cols>
  <sheetData>
    <row r="1" spans="1:12" ht="13.15" x14ac:dyDescent="0.4">
      <c r="A1" s="41"/>
      <c r="D1" s="14"/>
      <c r="E1" s="15" t="s">
        <v>30</v>
      </c>
      <c r="F1" s="16" t="str">
        <f>'STR REM'!F1</f>
        <v>HIG-73-21.11</v>
      </c>
      <c r="G1" s="14"/>
      <c r="H1" s="14"/>
      <c r="I1" s="17"/>
      <c r="J1" s="18"/>
      <c r="K1" s="19"/>
      <c r="L1" s="20"/>
    </row>
    <row r="2" spans="1:12" ht="13.15" x14ac:dyDescent="0.4">
      <c r="A2" s="107"/>
      <c r="D2" s="22"/>
      <c r="E2" s="23" t="s">
        <v>31</v>
      </c>
      <c r="F2" s="24" t="str">
        <f>'STR REM'!F2</f>
        <v>HIG-00073-21.110</v>
      </c>
      <c r="G2" s="22"/>
      <c r="H2" s="22"/>
      <c r="I2" s="25"/>
      <c r="J2" s="26" t="s">
        <v>32</v>
      </c>
      <c r="K2" s="27">
        <f>'STR REM'!J2</f>
        <v>45739</v>
      </c>
      <c r="L2" s="28"/>
    </row>
    <row r="3" spans="1:12" ht="13.15" x14ac:dyDescent="0.4">
      <c r="A3" s="107"/>
      <c r="D3" s="22"/>
      <c r="F3" s="24"/>
      <c r="G3" s="22"/>
      <c r="H3" s="22"/>
      <c r="I3" s="25"/>
      <c r="J3" s="26" t="s">
        <v>33</v>
      </c>
      <c r="K3" s="29" t="str">
        <f>'STR REM'!J3</f>
        <v>GLA</v>
      </c>
      <c r="L3" s="30"/>
    </row>
    <row r="4" spans="1:12" x14ac:dyDescent="0.35">
      <c r="A4" s="31"/>
      <c r="D4" s="22"/>
      <c r="E4" s="22"/>
      <c r="F4" s="33"/>
      <c r="G4" s="22"/>
      <c r="H4" s="22"/>
      <c r="I4" s="25"/>
      <c r="J4" s="26" t="s">
        <v>34</v>
      </c>
      <c r="K4" s="34"/>
      <c r="L4" s="30"/>
    </row>
    <row r="5" spans="1:12" ht="15" x14ac:dyDescent="0.35">
      <c r="A5" s="107"/>
      <c r="D5" s="22"/>
      <c r="E5" s="35" t="s">
        <v>35</v>
      </c>
      <c r="F5" s="33"/>
      <c r="G5" s="22"/>
      <c r="H5" s="22"/>
      <c r="I5" s="25"/>
      <c r="J5" s="26" t="s">
        <v>36</v>
      </c>
      <c r="K5" s="36"/>
      <c r="L5" s="30"/>
    </row>
    <row r="6" spans="1:12" x14ac:dyDescent="0.35">
      <c r="A6" s="115"/>
      <c r="B6" s="38"/>
      <c r="C6" s="38"/>
      <c r="D6" s="38"/>
      <c r="E6" s="38"/>
      <c r="F6" s="38"/>
      <c r="G6" s="38"/>
      <c r="H6" s="38"/>
      <c r="I6" s="39"/>
      <c r="J6" s="38"/>
      <c r="K6" s="38"/>
      <c r="L6" s="40"/>
    </row>
    <row r="7" spans="1:12" ht="14.25" x14ac:dyDescent="0.45">
      <c r="A7" s="123"/>
      <c r="B7" s="124"/>
      <c r="C7" s="124"/>
      <c r="D7" s="124"/>
      <c r="E7" s="125"/>
      <c r="F7" s="125"/>
      <c r="G7" s="125"/>
      <c r="H7" s="125"/>
      <c r="I7" s="125"/>
      <c r="J7" s="125"/>
      <c r="K7" s="125"/>
      <c r="L7" s="126"/>
    </row>
    <row r="8" spans="1:12" x14ac:dyDescent="0.35">
      <c r="A8" s="127"/>
      <c r="B8" s="125"/>
      <c r="C8" s="125"/>
      <c r="D8" s="125"/>
      <c r="E8" s="125"/>
      <c r="F8" s="125"/>
      <c r="G8" s="45"/>
      <c r="H8" s="125"/>
      <c r="I8" s="125"/>
      <c r="J8" s="125"/>
      <c r="K8" s="125"/>
      <c r="L8" s="128"/>
    </row>
    <row r="9" spans="1:12" ht="13.35" customHeight="1" x14ac:dyDescent="0.35">
      <c r="A9" s="127"/>
      <c r="B9" s="46" t="s">
        <v>37</v>
      </c>
      <c r="C9" s="446" t="s">
        <v>188</v>
      </c>
      <c r="D9" s="447"/>
      <c r="E9" s="447"/>
      <c r="F9" s="447"/>
      <c r="G9" s="447"/>
      <c r="H9" s="448"/>
      <c r="I9" s="47"/>
      <c r="J9" s="46" t="s">
        <v>38</v>
      </c>
      <c r="K9" s="48" t="s">
        <v>189</v>
      </c>
      <c r="L9" s="128"/>
    </row>
    <row r="10" spans="1:12" x14ac:dyDescent="0.35">
      <c r="A10" s="127"/>
      <c r="B10" s="125"/>
      <c r="C10" s="449"/>
      <c r="D10" s="450"/>
      <c r="E10" s="450"/>
      <c r="F10" s="450"/>
      <c r="G10" s="450"/>
      <c r="H10" s="451"/>
      <c r="I10" s="47"/>
      <c r="J10" s="46" t="s">
        <v>40</v>
      </c>
      <c r="K10" s="49">
        <f>K28</f>
        <v>111.99348093492799</v>
      </c>
      <c r="L10" s="128"/>
    </row>
    <row r="11" spans="1:12" x14ac:dyDescent="0.35">
      <c r="A11" s="127"/>
      <c r="B11" s="125"/>
      <c r="C11" s="452"/>
      <c r="D11" s="453"/>
      <c r="E11" s="453"/>
      <c r="F11" s="453"/>
      <c r="G11" s="453"/>
      <c r="H11" s="454"/>
      <c r="I11" s="125"/>
      <c r="J11" s="46" t="s">
        <v>41</v>
      </c>
      <c r="K11" s="129" t="s">
        <v>21</v>
      </c>
      <c r="L11" s="128"/>
    </row>
    <row r="12" spans="1:12" x14ac:dyDescent="0.35">
      <c r="A12" s="127"/>
      <c r="B12" s="125"/>
      <c r="C12" s="95"/>
      <c r="D12" s="95"/>
      <c r="E12" s="95"/>
      <c r="F12" s="95"/>
      <c r="G12" s="95"/>
      <c r="H12" s="95"/>
      <c r="I12" s="125"/>
      <c r="J12" s="46"/>
      <c r="K12" s="130"/>
      <c r="L12" s="128"/>
    </row>
    <row r="13" spans="1:12" ht="13.15" x14ac:dyDescent="0.4">
      <c r="A13" s="456" t="s">
        <v>100</v>
      </c>
      <c r="B13" s="457"/>
      <c r="C13" s="10"/>
      <c r="D13" s="10"/>
      <c r="E13" s="10"/>
      <c r="F13" s="10"/>
      <c r="G13" s="10"/>
      <c r="H13" s="10"/>
      <c r="I13" s="10"/>
      <c r="J13" s="10"/>
      <c r="K13" s="10"/>
      <c r="L13" s="143"/>
    </row>
    <row r="14" spans="1:12" ht="20.25" customHeight="1" x14ac:dyDescent="0.4">
      <c r="A14" s="141"/>
      <c r="B14" s="10"/>
      <c r="C14" s="10"/>
      <c r="D14" s="157" t="s">
        <v>101</v>
      </c>
      <c r="E14" s="157" t="s">
        <v>102</v>
      </c>
      <c r="H14" s="157" t="s">
        <v>23</v>
      </c>
      <c r="I14" s="10"/>
      <c r="J14" s="10"/>
      <c r="K14" s="10"/>
      <c r="L14" s="143"/>
    </row>
    <row r="15" spans="1:12" ht="12.75" customHeight="1" x14ac:dyDescent="0.35">
      <c r="A15" s="141" t="s">
        <v>103</v>
      </c>
      <c r="B15" s="10"/>
      <c r="C15" s="154" t="s">
        <v>45</v>
      </c>
      <c r="D15" s="160">
        <f>(8.5/12)*32</f>
        <v>22.666666666666668</v>
      </c>
      <c r="E15" s="160">
        <v>106.33</v>
      </c>
      <c r="H15" s="158">
        <f>D15*E15/27</f>
        <v>89.264691358024692</v>
      </c>
      <c r="I15" s="155"/>
      <c r="J15" s="10"/>
      <c r="K15" s="10"/>
      <c r="L15" s="143"/>
    </row>
    <row r="16" spans="1:12" ht="12.75" customHeight="1" x14ac:dyDescent="0.35">
      <c r="A16" s="141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43"/>
    </row>
    <row r="17" spans="1:12" ht="12.75" customHeight="1" x14ac:dyDescent="0.4">
      <c r="A17" s="141"/>
      <c r="B17" s="10"/>
      <c r="C17" s="10"/>
      <c r="D17" s="142"/>
      <c r="E17" s="10"/>
      <c r="F17" s="10"/>
      <c r="G17" s="157"/>
      <c r="H17" s="10"/>
      <c r="I17" s="10"/>
      <c r="J17" s="10"/>
      <c r="K17" s="10"/>
      <c r="L17" s="143"/>
    </row>
    <row r="18" spans="1:12" ht="12.75" customHeight="1" x14ac:dyDescent="0.4">
      <c r="A18" s="156" t="s">
        <v>104</v>
      </c>
      <c r="B18" s="10"/>
      <c r="C18" s="10"/>
      <c r="D18" s="157" t="s">
        <v>105</v>
      </c>
      <c r="E18" s="157" t="s">
        <v>106</v>
      </c>
      <c r="F18" s="157" t="s">
        <v>102</v>
      </c>
      <c r="G18" s="157" t="s">
        <v>107</v>
      </c>
      <c r="H18" s="157" t="s">
        <v>23</v>
      </c>
      <c r="I18" s="10"/>
      <c r="J18" s="10"/>
      <c r="K18" s="10"/>
      <c r="L18" s="143"/>
    </row>
    <row r="19" spans="1:12" ht="12.75" customHeight="1" x14ac:dyDescent="0.35">
      <c r="A19" s="141" t="s">
        <v>108</v>
      </c>
      <c r="B19" s="10"/>
      <c r="C19" s="154" t="s">
        <v>45</v>
      </c>
      <c r="D19" s="159">
        <f>3.6875/12</f>
        <v>0.30729166666666669</v>
      </c>
      <c r="E19" s="159">
        <v>1.67</v>
      </c>
      <c r="F19" s="160">
        <f>E15</f>
        <v>106.33</v>
      </c>
      <c r="G19" s="7">
        <v>5</v>
      </c>
      <c r="H19" s="158">
        <f>D19*E19*F19*G19/27</f>
        <v>10.104836902006173</v>
      </c>
      <c r="I19" s="10"/>
      <c r="J19" s="10"/>
      <c r="K19" s="10"/>
      <c r="L19" s="143"/>
    </row>
    <row r="20" spans="1:12" ht="12.75" customHeight="1" x14ac:dyDescent="0.35">
      <c r="A20" s="141"/>
      <c r="B20" s="10"/>
      <c r="C20" s="154"/>
      <c r="D20" s="10"/>
      <c r="E20" s="10"/>
      <c r="F20" s="10"/>
      <c r="G20" s="10"/>
      <c r="H20" s="10"/>
      <c r="I20" s="10"/>
      <c r="J20" s="10"/>
      <c r="K20" s="10"/>
      <c r="L20" s="143"/>
    </row>
    <row r="21" spans="1:12" ht="12.75" customHeight="1" x14ac:dyDescent="0.4">
      <c r="A21" s="141" t="s">
        <v>190</v>
      </c>
      <c r="B21" s="10"/>
      <c r="C21" s="154"/>
      <c r="D21" s="157" t="s">
        <v>105</v>
      </c>
      <c r="E21" s="157" t="s">
        <v>191</v>
      </c>
      <c r="F21" s="157" t="s">
        <v>102</v>
      </c>
      <c r="G21" s="157" t="s">
        <v>107</v>
      </c>
      <c r="H21" s="157" t="s">
        <v>23</v>
      </c>
      <c r="I21" s="80"/>
      <c r="J21" s="80"/>
      <c r="K21" s="80"/>
      <c r="L21" s="143"/>
    </row>
    <row r="22" spans="1:12" ht="12.75" customHeight="1" x14ac:dyDescent="0.35">
      <c r="A22" s="141"/>
      <c r="B22" s="10"/>
      <c r="C22" s="10"/>
      <c r="D22" s="159">
        <f>1.67-(8.5/12)</f>
        <v>0.96166666666666656</v>
      </c>
      <c r="E22" s="159">
        <f>2.5-(1+8/12)/2</f>
        <v>1.6666666666666667</v>
      </c>
      <c r="F22" s="160">
        <f>E15</f>
        <v>106.33</v>
      </c>
      <c r="G22" s="7">
        <v>2</v>
      </c>
      <c r="H22" s="158">
        <f>D22*E22*F22*G22/27</f>
        <v>12.623952674897119</v>
      </c>
      <c r="I22" s="80"/>
      <c r="J22" s="80"/>
      <c r="K22" s="80"/>
      <c r="L22" s="143"/>
    </row>
    <row r="23" spans="1:12" ht="12.75" customHeight="1" x14ac:dyDescent="0.4">
      <c r="A23" s="141"/>
      <c r="B23" s="10"/>
      <c r="C23" s="10"/>
      <c r="D23" s="157"/>
      <c r="E23" s="80"/>
      <c r="F23" s="80"/>
      <c r="G23" s="80"/>
      <c r="H23" s="80"/>
      <c r="I23" s="80"/>
      <c r="J23" s="80"/>
      <c r="K23" s="80"/>
      <c r="L23" s="143"/>
    </row>
    <row r="24" spans="1:12" ht="12.75" customHeight="1" x14ac:dyDescent="0.35">
      <c r="A24" s="141" t="s">
        <v>117</v>
      </c>
      <c r="B24" s="10"/>
      <c r="C24" s="154" t="s">
        <v>45</v>
      </c>
      <c r="D24" s="162"/>
      <c r="E24" s="80"/>
      <c r="F24" s="80"/>
      <c r="G24" s="80"/>
      <c r="H24" s="160">
        <f>H15+H19+H22</f>
        <v>111.99348093492799</v>
      </c>
      <c r="I24" s="80"/>
      <c r="J24" s="80"/>
      <c r="K24" s="80"/>
      <c r="L24" s="143"/>
    </row>
    <row r="25" spans="1:12" ht="12.75" customHeight="1" x14ac:dyDescent="0.4">
      <c r="A25" s="141"/>
      <c r="B25" s="10"/>
      <c r="C25" s="10"/>
      <c r="D25" s="157"/>
      <c r="E25" s="80"/>
      <c r="F25" s="80"/>
      <c r="G25" s="80"/>
      <c r="H25" s="80"/>
      <c r="I25" s="80"/>
      <c r="J25" s="80"/>
      <c r="K25" s="80"/>
      <c r="L25" s="143"/>
    </row>
    <row r="26" spans="1:12" ht="12.75" customHeight="1" x14ac:dyDescent="0.35">
      <c r="A26" s="127"/>
      <c r="B26" s="144"/>
      <c r="D26" s="144"/>
      <c r="E26" s="144"/>
      <c r="F26" s="144"/>
      <c r="G26" s="144"/>
      <c r="H26" s="144"/>
      <c r="I26" s="144"/>
      <c r="J26" s="144"/>
      <c r="K26" s="144"/>
      <c r="L26" s="128"/>
    </row>
    <row r="27" spans="1:12" ht="12.75" customHeight="1" x14ac:dyDescent="0.35">
      <c r="A27" s="127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28"/>
    </row>
    <row r="28" spans="1:12" ht="13.15" x14ac:dyDescent="0.4">
      <c r="A28" s="148"/>
      <c r="B28" s="149"/>
      <c r="C28" s="149"/>
      <c r="D28" s="149"/>
      <c r="E28" s="149"/>
      <c r="F28" s="149"/>
      <c r="G28" s="149"/>
      <c r="H28" s="149"/>
      <c r="I28" s="149"/>
      <c r="J28" s="149" t="s">
        <v>91</v>
      </c>
      <c r="K28" s="382">
        <f>H24</f>
        <v>111.99348093492799</v>
      </c>
      <c r="L28" s="151"/>
    </row>
  </sheetData>
  <mergeCells count="2">
    <mergeCell ref="C9:H11"/>
    <mergeCell ref="A13:B13"/>
  </mergeCells>
  <pageMargins left="0.7" right="0.7" top="0.75" bottom="0.75" header="0.3" footer="0.3"/>
  <pageSetup scale="69" orientation="portrait" horizontalDpi="1200" verticalDpi="1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E25D4-E5DD-4BF3-9656-561EB57C1098}">
  <sheetPr>
    <tabColor theme="6"/>
  </sheetPr>
  <dimension ref="A1:N35"/>
  <sheetViews>
    <sheetView topLeftCell="A9" zoomScaleNormal="100" workbookViewId="0">
      <selection activeCell="W28" sqref="W28"/>
    </sheetView>
  </sheetViews>
  <sheetFormatPr defaultRowHeight="12.75" x14ac:dyDescent="0.35"/>
  <cols>
    <col min="1" max="1" width="23.1328125" customWidth="1"/>
    <col min="2" max="2" width="4.59765625" customWidth="1"/>
    <col min="4" max="4" width="11.3984375" customWidth="1"/>
    <col min="5" max="5" width="14" customWidth="1"/>
    <col min="6" max="6" width="12" customWidth="1"/>
    <col min="10" max="10" width="10.1328125" customWidth="1"/>
    <col min="11" max="11" width="10.59765625" customWidth="1"/>
  </cols>
  <sheetData>
    <row r="1" spans="1:14" ht="13.15" x14ac:dyDescent="0.4">
      <c r="A1" s="41"/>
      <c r="D1" s="14"/>
      <c r="E1" s="15" t="s">
        <v>30</v>
      </c>
      <c r="F1" s="16" t="str">
        <f>'STR REM'!F1</f>
        <v>HIG-73-21.11</v>
      </c>
      <c r="G1" s="14"/>
      <c r="H1" s="14"/>
      <c r="I1" s="17"/>
      <c r="J1" s="18"/>
      <c r="K1" s="19"/>
      <c r="L1" s="20"/>
    </row>
    <row r="2" spans="1:14" ht="13.15" x14ac:dyDescent="0.4">
      <c r="A2" s="107"/>
      <c r="D2" s="22"/>
      <c r="E2" s="23" t="s">
        <v>31</v>
      </c>
      <c r="F2" s="24" t="str">
        <f>'STR REM'!F2</f>
        <v>HIG-00073-21.110</v>
      </c>
      <c r="G2" s="22"/>
      <c r="H2" s="22"/>
      <c r="I2" s="25"/>
      <c r="J2" s="26" t="s">
        <v>32</v>
      </c>
      <c r="K2" s="27">
        <f>'STR REM'!J2</f>
        <v>45739</v>
      </c>
      <c r="L2" s="28"/>
    </row>
    <row r="3" spans="1:14" ht="13.15" x14ac:dyDescent="0.4">
      <c r="A3" s="107"/>
      <c r="D3" s="22"/>
      <c r="F3" s="24"/>
      <c r="G3" s="22"/>
      <c r="H3" s="22"/>
      <c r="I3" s="25"/>
      <c r="J3" s="26" t="s">
        <v>33</v>
      </c>
      <c r="K3" s="29" t="str">
        <f>'STR REM'!J3</f>
        <v>GLA</v>
      </c>
      <c r="L3" s="30"/>
    </row>
    <row r="4" spans="1:14" x14ac:dyDescent="0.35">
      <c r="A4" s="31"/>
      <c r="D4" s="22"/>
      <c r="E4" s="22"/>
      <c r="F4" s="33"/>
      <c r="G4" s="22"/>
      <c r="H4" s="22"/>
      <c r="I4" s="25"/>
      <c r="J4" s="26" t="s">
        <v>34</v>
      </c>
      <c r="K4" s="34"/>
      <c r="L4" s="30"/>
    </row>
    <row r="5" spans="1:14" ht="15" x14ac:dyDescent="0.35">
      <c r="A5" s="107"/>
      <c r="D5" s="22"/>
      <c r="E5" s="35" t="s">
        <v>35</v>
      </c>
      <c r="F5" s="33"/>
      <c r="G5" s="22"/>
      <c r="H5" s="22"/>
      <c r="I5" s="25"/>
      <c r="J5" s="26" t="s">
        <v>36</v>
      </c>
      <c r="K5" s="36"/>
      <c r="L5" s="30"/>
    </row>
    <row r="6" spans="1:14" x14ac:dyDescent="0.35">
      <c r="A6" s="115"/>
      <c r="B6" s="38"/>
      <c r="C6" s="38"/>
      <c r="D6" s="38"/>
      <c r="E6" s="38"/>
      <c r="F6" s="38"/>
      <c r="G6" s="38"/>
      <c r="H6" s="38"/>
      <c r="I6" s="39"/>
      <c r="J6" s="38"/>
      <c r="K6" s="38"/>
      <c r="L6" s="40"/>
    </row>
    <row r="7" spans="1:14" ht="14.25" x14ac:dyDescent="0.45">
      <c r="A7" s="123"/>
      <c r="B7" s="124"/>
      <c r="C7" s="124"/>
      <c r="D7" s="124"/>
      <c r="E7" s="125"/>
      <c r="F7" s="125"/>
      <c r="G7" s="125"/>
      <c r="H7" s="125"/>
      <c r="I7" s="125"/>
      <c r="J7" s="125"/>
      <c r="K7" s="125"/>
      <c r="L7" s="126"/>
    </row>
    <row r="8" spans="1:14" x14ac:dyDescent="0.35">
      <c r="A8" s="127"/>
      <c r="B8" s="125"/>
      <c r="C8" s="125"/>
      <c r="D8" s="125"/>
      <c r="E8" s="125"/>
      <c r="F8" s="125"/>
      <c r="G8" s="45"/>
      <c r="H8" s="125"/>
      <c r="I8" s="125"/>
      <c r="J8" s="125"/>
      <c r="K8" s="125"/>
      <c r="L8" s="128"/>
    </row>
    <row r="9" spans="1:14" ht="13.35" customHeight="1" x14ac:dyDescent="0.35">
      <c r="A9" s="127"/>
      <c r="B9" s="46" t="s">
        <v>37</v>
      </c>
      <c r="C9" s="446" t="s">
        <v>8</v>
      </c>
      <c r="D9" s="447"/>
      <c r="E9" s="447"/>
      <c r="F9" s="447"/>
      <c r="G9" s="447"/>
      <c r="H9" s="448"/>
      <c r="I9" s="47"/>
      <c r="J9" s="46" t="s">
        <v>38</v>
      </c>
      <c r="K9" s="48" t="s">
        <v>119</v>
      </c>
      <c r="L9" s="128"/>
    </row>
    <row r="10" spans="1:14" x14ac:dyDescent="0.35">
      <c r="A10" s="127"/>
      <c r="B10" s="125"/>
      <c r="C10" s="449"/>
      <c r="D10" s="450"/>
      <c r="E10" s="450"/>
      <c r="F10" s="450"/>
      <c r="G10" s="450"/>
      <c r="H10" s="451"/>
      <c r="I10" s="47"/>
      <c r="J10" s="46" t="s">
        <v>40</v>
      </c>
      <c r="K10" s="49">
        <f>K35</f>
        <v>87</v>
      </c>
      <c r="L10" s="128"/>
    </row>
    <row r="11" spans="1:14" x14ac:dyDescent="0.35">
      <c r="A11" s="127"/>
      <c r="B11" s="125"/>
      <c r="C11" s="452"/>
      <c r="D11" s="453"/>
      <c r="E11" s="453"/>
      <c r="F11" s="453"/>
      <c r="G11" s="453"/>
      <c r="H11" s="454"/>
      <c r="I11" s="125"/>
      <c r="J11" s="46" t="s">
        <v>41</v>
      </c>
      <c r="K11" s="129" t="s">
        <v>21</v>
      </c>
      <c r="L11" s="128"/>
    </row>
    <row r="12" spans="1:14" x14ac:dyDescent="0.35">
      <c r="A12" s="127"/>
      <c r="B12" s="125"/>
      <c r="C12" s="95"/>
      <c r="D12" s="95"/>
      <c r="E12" s="95"/>
      <c r="F12" s="95"/>
      <c r="G12" s="95"/>
      <c r="H12" s="95"/>
      <c r="I12" s="125"/>
      <c r="J12" s="46"/>
      <c r="K12" s="130"/>
      <c r="L12" s="128"/>
    </row>
    <row r="13" spans="1:14" ht="13.15" x14ac:dyDescent="0.4">
      <c r="A13" s="456"/>
      <c r="B13" s="457"/>
      <c r="C13" s="10"/>
      <c r="D13" s="10"/>
      <c r="E13" s="10"/>
      <c r="F13" s="10"/>
      <c r="G13" s="10"/>
      <c r="H13" s="10"/>
      <c r="I13" s="10"/>
      <c r="J13" s="10"/>
      <c r="K13" s="10"/>
      <c r="L13" s="143"/>
    </row>
    <row r="14" spans="1:14" ht="31.35" customHeight="1" x14ac:dyDescent="0.4">
      <c r="A14" s="141" t="s">
        <v>120</v>
      </c>
      <c r="B14" s="10"/>
      <c r="C14" s="10"/>
      <c r="D14" s="157" t="s">
        <v>118</v>
      </c>
      <c r="E14" s="157" t="s">
        <v>102</v>
      </c>
      <c r="F14" s="164" t="s">
        <v>106</v>
      </c>
      <c r="G14" s="157" t="s">
        <v>101</v>
      </c>
      <c r="H14" s="1" t="s">
        <v>19</v>
      </c>
      <c r="I14" s="157" t="s">
        <v>23</v>
      </c>
      <c r="J14" s="10"/>
      <c r="K14" s="10"/>
      <c r="L14" s="143"/>
    </row>
    <row r="15" spans="1:14" ht="12.95" customHeight="1" x14ac:dyDescent="0.45">
      <c r="A15" s="141"/>
      <c r="B15" s="10"/>
      <c r="C15" s="10"/>
      <c r="D15" s="158"/>
      <c r="E15" s="158"/>
      <c r="F15" s="7"/>
      <c r="G15" s="157"/>
      <c r="H15" s="1"/>
      <c r="I15" s="166"/>
      <c r="J15" s="10"/>
      <c r="K15" s="10"/>
      <c r="L15" s="357"/>
    </row>
    <row r="16" spans="1:14" ht="12.75" customHeight="1" x14ac:dyDescent="0.45">
      <c r="A16" s="141" t="s">
        <v>60</v>
      </c>
      <c r="B16" s="10"/>
      <c r="C16" s="154" t="s">
        <v>45</v>
      </c>
      <c r="D16" s="158">
        <f>805.88-797.3-3</f>
        <v>5.5800000000000409</v>
      </c>
      <c r="E16" s="160">
        <v>35</v>
      </c>
      <c r="F16" s="7">
        <v>3.67</v>
      </c>
      <c r="G16" s="166"/>
      <c r="H16" s="1">
        <v>1</v>
      </c>
      <c r="I16" s="166">
        <f>D16*E16*F16/27</f>
        <v>26.546333333333525</v>
      </c>
      <c r="J16" s="10"/>
      <c r="K16" s="10"/>
      <c r="L16" s="143"/>
      <c r="M16">
        <v>136.75</v>
      </c>
      <c r="N16">
        <f>M16*1.5/27</f>
        <v>7.5972222222222223</v>
      </c>
    </row>
    <row r="17" spans="1:13" ht="12.95" customHeight="1" x14ac:dyDescent="0.45">
      <c r="A17" s="141" t="s">
        <v>121</v>
      </c>
      <c r="B17" s="10"/>
      <c r="C17" s="10" t="s">
        <v>45</v>
      </c>
      <c r="D17" s="165">
        <f>((812.52-797.3-3)+(806.3-797.3-3))/2</f>
        <v>9.1100000000000136</v>
      </c>
      <c r="E17" s="80">
        <f>14.5-1.5</f>
        <v>13</v>
      </c>
      <c r="F17" s="80">
        <v>1.5</v>
      </c>
      <c r="G17" s="166" t="s">
        <v>96</v>
      </c>
      <c r="H17" s="1">
        <v>1</v>
      </c>
      <c r="I17" s="166">
        <f>(D17*E17*F17*H17)/27</f>
        <v>6.5794444444444542</v>
      </c>
      <c r="J17" s="10"/>
      <c r="K17" s="10"/>
      <c r="L17" s="143"/>
      <c r="M17" s="383">
        <f>I18+I17</f>
        <v>7.5977777777777895</v>
      </c>
    </row>
    <row r="18" spans="1:13" ht="12.95" customHeight="1" x14ac:dyDescent="0.45">
      <c r="A18" s="141"/>
      <c r="B18" s="10"/>
      <c r="C18" s="10"/>
      <c r="D18" s="165">
        <f>812.52-797.3-3</f>
        <v>12.220000000000027</v>
      </c>
      <c r="E18" s="80">
        <v>1.5</v>
      </c>
      <c r="F18" s="80">
        <v>1.5</v>
      </c>
      <c r="G18" s="166"/>
      <c r="H18" s="1">
        <v>1</v>
      </c>
      <c r="I18" s="166">
        <f>(D18*E18*F18*H18)/27</f>
        <v>1.0183333333333355</v>
      </c>
      <c r="J18" s="10"/>
      <c r="K18" s="10"/>
      <c r="L18" s="357"/>
    </row>
    <row r="19" spans="1:13" ht="12.75" customHeight="1" x14ac:dyDescent="0.45">
      <c r="A19" s="141" t="s">
        <v>122</v>
      </c>
      <c r="B19" s="10"/>
      <c r="C19" s="10" t="s">
        <v>45</v>
      </c>
      <c r="D19" s="165">
        <f>((812.52-797.3-3)+(806.3-797.3-3))/2</f>
        <v>9.1100000000000136</v>
      </c>
      <c r="E19" s="80">
        <f>14.5-1.5</f>
        <v>13</v>
      </c>
      <c r="F19" s="80">
        <v>1.5</v>
      </c>
      <c r="G19" s="166" t="s">
        <v>96</v>
      </c>
      <c r="H19" s="1">
        <v>1</v>
      </c>
      <c r="I19" s="166">
        <f>(D19*E19*F19*H19)/27</f>
        <v>6.5794444444444542</v>
      </c>
      <c r="J19" s="10"/>
      <c r="K19" s="10"/>
      <c r="L19" s="143"/>
    </row>
    <row r="20" spans="1:13" ht="12.75" customHeight="1" x14ac:dyDescent="0.45">
      <c r="A20" s="141"/>
      <c r="B20" s="10"/>
      <c r="C20" s="10"/>
      <c r="D20" s="165">
        <f>812.52-797.3-3</f>
        <v>12.220000000000027</v>
      </c>
      <c r="E20" s="80">
        <v>1.5</v>
      </c>
      <c r="F20" s="80">
        <v>1.5</v>
      </c>
      <c r="G20" s="166"/>
      <c r="H20" s="1">
        <v>1</v>
      </c>
      <c r="I20" s="166">
        <f>(D20*E20*F20*H20)/27</f>
        <v>1.0183333333333355</v>
      </c>
      <c r="J20" s="10"/>
      <c r="K20" s="10"/>
      <c r="L20" s="143"/>
    </row>
    <row r="21" spans="1:13" ht="12.75" customHeight="1" x14ac:dyDescent="0.45">
      <c r="A21" s="141"/>
      <c r="B21" s="10"/>
      <c r="C21" s="10"/>
      <c r="D21" s="165"/>
      <c r="E21" s="80"/>
      <c r="F21" s="80"/>
      <c r="G21" s="166" t="s">
        <v>91</v>
      </c>
      <c r="H21" s="1"/>
      <c r="I21" s="166">
        <f>SUM(I15:I20)</f>
        <v>41.741888888889108</v>
      </c>
      <c r="J21" s="10"/>
      <c r="K21" s="10"/>
      <c r="L21" s="357"/>
    </row>
    <row r="22" spans="1:13" ht="12.75" customHeight="1" x14ac:dyDescent="0.35">
      <c r="A22" s="141" t="s">
        <v>123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43"/>
    </row>
    <row r="23" spans="1:13" ht="12.75" customHeight="1" x14ac:dyDescent="0.45">
      <c r="A23" s="141"/>
      <c r="B23" s="10"/>
      <c r="C23" s="10"/>
      <c r="D23" s="158"/>
      <c r="E23" s="158"/>
      <c r="F23" s="7"/>
      <c r="G23" s="157"/>
      <c r="H23" s="1"/>
      <c r="I23" s="166"/>
      <c r="J23" s="10"/>
      <c r="K23" s="10"/>
      <c r="L23" s="357"/>
    </row>
    <row r="24" spans="1:13" ht="12.75" customHeight="1" x14ac:dyDescent="0.45">
      <c r="A24" s="141" t="s">
        <v>60</v>
      </c>
      <c r="B24" s="10"/>
      <c r="C24" s="154" t="s">
        <v>45</v>
      </c>
      <c r="D24" s="158">
        <f>808.27-799.2-3</f>
        <v>6.0699999999999363</v>
      </c>
      <c r="E24" s="160">
        <v>35</v>
      </c>
      <c r="F24" s="7">
        <v>3.67</v>
      </c>
      <c r="G24" s="166"/>
      <c r="H24" s="1"/>
      <c r="I24" s="166">
        <f>D24*E24*F24/27</f>
        <v>28.87746296296266</v>
      </c>
      <c r="J24" s="10"/>
      <c r="K24" s="10"/>
      <c r="L24" s="143"/>
    </row>
    <row r="25" spans="1:13" ht="12.75" customHeight="1" x14ac:dyDescent="0.45">
      <c r="A25" s="141" t="s">
        <v>121</v>
      </c>
      <c r="B25" s="10"/>
      <c r="C25" s="10" t="s">
        <v>45</v>
      </c>
      <c r="D25" s="165">
        <f>(((814.91-799.2-3)+(808.7-799.2-3))/2)</f>
        <v>9.6049999999999613</v>
      </c>
      <c r="E25" s="80">
        <v>13</v>
      </c>
      <c r="F25" s="80">
        <v>1.5</v>
      </c>
      <c r="G25" s="166" t="s">
        <v>96</v>
      </c>
      <c r="H25" s="1">
        <v>1</v>
      </c>
      <c r="I25" s="166">
        <f>(D25*E25*F25*H25)/27</f>
        <v>6.9369444444444168</v>
      </c>
      <c r="J25" s="10"/>
      <c r="K25" s="10"/>
      <c r="L25" s="143"/>
    </row>
    <row r="26" spans="1:13" ht="12.75" customHeight="1" x14ac:dyDescent="0.45">
      <c r="A26" s="141"/>
      <c r="B26" s="10"/>
      <c r="C26" s="10"/>
      <c r="D26" s="165">
        <f>814.91-799.2-3</f>
        <v>12.709999999999923</v>
      </c>
      <c r="E26" s="80">
        <v>1.5</v>
      </c>
      <c r="F26" s="80">
        <v>1.5</v>
      </c>
      <c r="G26" s="166"/>
      <c r="H26" s="1">
        <v>1</v>
      </c>
      <c r="I26" s="166">
        <f>(D26*E26*F26*H26)/27</f>
        <v>1.0591666666666602</v>
      </c>
      <c r="J26" s="10"/>
      <c r="K26" s="10"/>
      <c r="L26" s="357"/>
    </row>
    <row r="27" spans="1:13" ht="12.75" customHeight="1" x14ac:dyDescent="0.45">
      <c r="A27" s="141" t="s">
        <v>122</v>
      </c>
      <c r="B27" s="10"/>
      <c r="C27" s="10" t="s">
        <v>45</v>
      </c>
      <c r="D27" s="165">
        <f>(((814.91-799.2-3)+(808.7-799.2-3))/2)</f>
        <v>9.6049999999999613</v>
      </c>
      <c r="E27" s="80">
        <v>13</v>
      </c>
      <c r="F27" s="80">
        <v>1.5</v>
      </c>
      <c r="G27" s="166" t="s">
        <v>96</v>
      </c>
      <c r="H27" s="1">
        <v>1</v>
      </c>
      <c r="I27" s="166">
        <f>(D27*E27*F27*H27)/27</f>
        <v>6.9369444444444168</v>
      </c>
      <c r="J27" s="10"/>
      <c r="K27" s="10"/>
      <c r="L27" s="143"/>
    </row>
    <row r="28" spans="1:13" ht="12.75" customHeight="1" x14ac:dyDescent="0.45">
      <c r="A28" s="141"/>
      <c r="B28" s="10"/>
      <c r="C28" s="10"/>
      <c r="D28" s="165">
        <f>814.91-799.2-3</f>
        <v>12.709999999999923</v>
      </c>
      <c r="E28" s="80">
        <v>1.5</v>
      </c>
      <c r="F28" s="80">
        <v>1.5</v>
      </c>
      <c r="G28" s="166"/>
      <c r="H28" s="1">
        <v>1</v>
      </c>
      <c r="I28" s="166">
        <f>(D28*E28*F28*H28)/27</f>
        <v>1.0591666666666602</v>
      </c>
      <c r="J28" s="10"/>
      <c r="K28" s="10"/>
      <c r="L28" s="357"/>
    </row>
    <row r="29" spans="1:13" ht="12.75" customHeight="1" x14ac:dyDescent="0.35">
      <c r="A29" s="141"/>
      <c r="B29" s="10"/>
      <c r="C29" s="10"/>
      <c r="D29" s="10"/>
      <c r="E29" s="80"/>
      <c r="F29" s="80"/>
      <c r="H29" s="80" t="s">
        <v>90</v>
      </c>
      <c r="I29" s="160">
        <f>SUM(I23:I28)</f>
        <v>44.869685185184814</v>
      </c>
      <c r="J29" s="10"/>
      <c r="K29" s="10"/>
      <c r="L29" s="143"/>
    </row>
    <row r="30" spans="1:13" ht="12.75" customHeight="1" x14ac:dyDescent="0.35">
      <c r="A30" s="141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43"/>
    </row>
    <row r="31" spans="1:13" ht="12.75" customHeight="1" x14ac:dyDescent="0.45">
      <c r="A31" s="141"/>
      <c r="B31" s="10"/>
      <c r="C31" s="154"/>
      <c r="D31" s="158"/>
      <c r="E31" s="160"/>
      <c r="F31" s="7"/>
      <c r="G31" s="166"/>
      <c r="H31" s="170" t="s">
        <v>124</v>
      </c>
      <c r="I31" s="166">
        <f>I29+I21</f>
        <v>86.611574074073928</v>
      </c>
      <c r="J31" s="10"/>
      <c r="K31" s="10"/>
      <c r="L31" s="143"/>
    </row>
    <row r="32" spans="1:13" ht="12.75" customHeight="1" x14ac:dyDescent="0.45">
      <c r="A32" s="141"/>
      <c r="B32" s="10"/>
      <c r="C32" s="10"/>
      <c r="D32" s="165"/>
      <c r="E32" s="80"/>
      <c r="F32" s="80"/>
      <c r="G32" s="166"/>
      <c r="H32" s="1"/>
      <c r="I32" s="166"/>
      <c r="J32" s="10"/>
      <c r="K32" s="10"/>
      <c r="L32" s="143"/>
    </row>
    <row r="33" spans="1:12" ht="12.75" customHeight="1" x14ac:dyDescent="0.35">
      <c r="A33" s="141"/>
      <c r="B33" s="10"/>
      <c r="C33" s="10"/>
      <c r="D33" s="10"/>
      <c r="E33" s="10"/>
      <c r="F33" s="10"/>
      <c r="G33" s="10"/>
      <c r="H33" s="80"/>
      <c r="I33" s="160"/>
      <c r="J33" s="144"/>
      <c r="K33" s="167"/>
      <c r="L33" s="128"/>
    </row>
    <row r="34" spans="1:12" ht="12.75" customHeight="1" x14ac:dyDescent="0.35">
      <c r="A34" s="141"/>
      <c r="B34" s="10"/>
      <c r="C34" s="10"/>
      <c r="D34" s="10"/>
      <c r="E34" s="10"/>
      <c r="F34" s="10"/>
      <c r="G34" s="10"/>
      <c r="H34" s="80"/>
      <c r="I34" s="160"/>
      <c r="J34" s="144"/>
      <c r="K34" s="144"/>
      <c r="L34" s="128"/>
    </row>
    <row r="35" spans="1:12" ht="13.15" x14ac:dyDescent="0.4">
      <c r="A35" s="148"/>
      <c r="B35" s="149"/>
      <c r="C35" s="149"/>
      <c r="D35" s="149"/>
      <c r="E35" s="149"/>
      <c r="F35" s="149"/>
      <c r="G35" s="149"/>
      <c r="H35" s="149"/>
      <c r="I35" s="149"/>
      <c r="J35" s="149" t="s">
        <v>91</v>
      </c>
      <c r="K35" s="163">
        <f>ROUNDUP(I31,0)</f>
        <v>87</v>
      </c>
      <c r="L35" s="151"/>
    </row>
  </sheetData>
  <mergeCells count="2">
    <mergeCell ref="C9:H11"/>
    <mergeCell ref="A13:B13"/>
  </mergeCells>
  <pageMargins left="0.7" right="0.7" top="0.75" bottom="0.75" header="0.3" footer="0.3"/>
  <pageSetup scale="70" orientation="portrait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2C5E7-E2E1-45A8-95F4-9BF447CDC0E0}">
  <sheetPr>
    <tabColor theme="6"/>
  </sheetPr>
  <dimension ref="A1:L22"/>
  <sheetViews>
    <sheetView zoomScaleNormal="100" workbookViewId="0">
      <selection activeCell="W28" sqref="W28"/>
    </sheetView>
  </sheetViews>
  <sheetFormatPr defaultRowHeight="12.75" x14ac:dyDescent="0.35"/>
  <cols>
    <col min="1" max="1" width="23.1328125" customWidth="1"/>
    <col min="2" max="2" width="4.59765625" customWidth="1"/>
    <col min="4" max="4" width="11.3984375" customWidth="1"/>
    <col min="5" max="5" width="10.59765625" customWidth="1"/>
    <col min="6" max="6" width="12" customWidth="1"/>
    <col min="10" max="10" width="10.86328125" customWidth="1"/>
    <col min="11" max="11" width="10.59765625" customWidth="1"/>
  </cols>
  <sheetData>
    <row r="1" spans="1:12" ht="13.15" x14ac:dyDescent="0.4">
      <c r="A1" s="41"/>
      <c r="D1" s="14"/>
      <c r="E1" s="15" t="s">
        <v>30</v>
      </c>
      <c r="F1" s="16" t="str">
        <f>'STR REM'!F1</f>
        <v>HIG-73-21.11</v>
      </c>
      <c r="G1" s="14"/>
      <c r="H1" s="14"/>
      <c r="I1" s="17"/>
      <c r="J1" s="18"/>
      <c r="K1" s="19"/>
      <c r="L1" s="20"/>
    </row>
    <row r="2" spans="1:12" ht="13.15" x14ac:dyDescent="0.4">
      <c r="A2" s="107"/>
      <c r="D2" s="22"/>
      <c r="E2" s="23" t="s">
        <v>31</v>
      </c>
      <c r="F2" s="24" t="str">
        <f>'STR REM'!F2</f>
        <v>HIG-00073-21.110</v>
      </c>
      <c r="G2" s="22"/>
      <c r="H2" s="22"/>
      <c r="I2" s="25"/>
      <c r="J2" s="26" t="s">
        <v>32</v>
      </c>
      <c r="K2" s="27">
        <f>'STR REM'!J2</f>
        <v>45739</v>
      </c>
      <c r="L2" s="28"/>
    </row>
    <row r="3" spans="1:12" ht="13.15" x14ac:dyDescent="0.4">
      <c r="A3" s="107"/>
      <c r="D3" s="22"/>
      <c r="F3" s="24"/>
      <c r="G3" s="22"/>
      <c r="H3" s="22"/>
      <c r="I3" s="25"/>
      <c r="J3" s="26" t="s">
        <v>33</v>
      </c>
      <c r="K3" s="29" t="str">
        <f>'STR REM'!J3</f>
        <v>GLA</v>
      </c>
      <c r="L3" s="30"/>
    </row>
    <row r="4" spans="1:12" x14ac:dyDescent="0.35">
      <c r="A4" s="31"/>
      <c r="D4" s="22"/>
      <c r="E4" s="22"/>
      <c r="F4" s="33"/>
      <c r="G4" s="22"/>
      <c r="H4" s="22"/>
      <c r="I4" s="25"/>
      <c r="J4" s="26" t="s">
        <v>34</v>
      </c>
      <c r="K4" s="34"/>
      <c r="L4" s="30"/>
    </row>
    <row r="5" spans="1:12" ht="15" x14ac:dyDescent="0.35">
      <c r="A5" s="107"/>
      <c r="D5" s="22"/>
      <c r="E5" s="35" t="s">
        <v>35</v>
      </c>
      <c r="F5" s="33"/>
      <c r="G5" s="22"/>
      <c r="H5" s="22"/>
      <c r="I5" s="25"/>
      <c r="J5" s="26" t="s">
        <v>36</v>
      </c>
      <c r="K5" s="36"/>
      <c r="L5" s="30"/>
    </row>
    <row r="6" spans="1:12" x14ac:dyDescent="0.35">
      <c r="A6" s="115"/>
      <c r="B6" s="38"/>
      <c r="C6" s="38"/>
      <c r="D6" s="38"/>
      <c r="E6" s="38"/>
      <c r="F6" s="38"/>
      <c r="G6" s="38"/>
      <c r="H6" s="38"/>
      <c r="I6" s="39"/>
      <c r="J6" s="38"/>
      <c r="K6" s="38"/>
      <c r="L6" s="40"/>
    </row>
    <row r="7" spans="1:12" ht="14.25" x14ac:dyDescent="0.45">
      <c r="A7" s="123"/>
      <c r="B7" s="124"/>
      <c r="C7" s="124"/>
      <c r="D7" s="124"/>
      <c r="E7" s="125"/>
      <c r="F7" s="125"/>
      <c r="G7" s="125"/>
      <c r="H7" s="125"/>
      <c r="I7" s="125"/>
      <c r="J7" s="125"/>
      <c r="K7" s="125"/>
      <c r="L7" s="126"/>
    </row>
    <row r="8" spans="1:12" x14ac:dyDescent="0.35">
      <c r="A8" s="127"/>
      <c r="B8" s="125"/>
      <c r="C8" s="125"/>
      <c r="D8" s="125"/>
      <c r="E8" s="125"/>
      <c r="F8" s="125"/>
      <c r="G8" s="45"/>
      <c r="H8" s="125"/>
      <c r="I8" s="125"/>
      <c r="J8" s="125"/>
      <c r="K8" s="125"/>
      <c r="L8" s="128"/>
    </row>
    <row r="9" spans="1:12" ht="13.35" customHeight="1" x14ac:dyDescent="0.35">
      <c r="A9" s="127"/>
      <c r="B9" s="46" t="s">
        <v>37</v>
      </c>
      <c r="C9" s="446" t="s">
        <v>9</v>
      </c>
      <c r="D9" s="447"/>
      <c r="E9" s="447"/>
      <c r="F9" s="447"/>
      <c r="G9" s="447"/>
      <c r="H9" s="448"/>
      <c r="I9" s="47"/>
      <c r="J9" s="46" t="s">
        <v>38</v>
      </c>
      <c r="K9" s="48" t="s">
        <v>125</v>
      </c>
      <c r="L9" s="128"/>
    </row>
    <row r="10" spans="1:12" x14ac:dyDescent="0.35">
      <c r="A10" s="127"/>
      <c r="B10" s="125"/>
      <c r="C10" s="449"/>
      <c r="D10" s="450"/>
      <c r="E10" s="450"/>
      <c r="F10" s="450"/>
      <c r="G10" s="450"/>
      <c r="H10" s="451"/>
      <c r="I10" s="47"/>
      <c r="J10" s="46" t="s">
        <v>40</v>
      </c>
      <c r="K10" s="49">
        <f>K22</f>
        <v>67</v>
      </c>
      <c r="L10" s="128"/>
    </row>
    <row r="11" spans="1:12" x14ac:dyDescent="0.35">
      <c r="A11" s="127"/>
      <c r="B11" s="125"/>
      <c r="C11" s="452"/>
      <c r="D11" s="453"/>
      <c r="E11" s="453"/>
      <c r="F11" s="453"/>
      <c r="G11" s="453"/>
      <c r="H11" s="454"/>
      <c r="I11" s="125"/>
      <c r="J11" s="46" t="s">
        <v>41</v>
      </c>
      <c r="K11" s="129" t="s">
        <v>21</v>
      </c>
      <c r="L11" s="128"/>
    </row>
    <row r="12" spans="1:12" x14ac:dyDescent="0.35">
      <c r="A12" s="127"/>
      <c r="B12" s="125"/>
      <c r="C12" s="95"/>
      <c r="D12" s="95"/>
      <c r="E12" s="95"/>
      <c r="F12" s="95"/>
      <c r="G12" s="95"/>
      <c r="H12" s="95"/>
      <c r="I12" s="125"/>
      <c r="J12" s="46"/>
      <c r="K12" s="130"/>
      <c r="L12" s="128"/>
    </row>
    <row r="13" spans="1:12" ht="13.15" x14ac:dyDescent="0.4">
      <c r="A13" s="456"/>
      <c r="B13" s="457"/>
      <c r="C13" s="10"/>
      <c r="D13" s="10"/>
      <c r="E13" s="10"/>
      <c r="F13" s="10"/>
      <c r="G13" s="10"/>
      <c r="H13" s="10"/>
      <c r="I13" s="10"/>
      <c r="J13" s="10"/>
      <c r="K13" s="10"/>
      <c r="L13" s="143"/>
    </row>
    <row r="14" spans="1:12" ht="28.35" customHeight="1" x14ac:dyDescent="0.4">
      <c r="A14" s="141"/>
      <c r="B14" s="10"/>
      <c r="C14" s="10"/>
      <c r="D14" s="8" t="s">
        <v>129</v>
      </c>
      <c r="E14" s="157" t="s">
        <v>106</v>
      </c>
      <c r="F14" s="157" t="s">
        <v>118</v>
      </c>
      <c r="G14" s="157" t="s">
        <v>101</v>
      </c>
      <c r="H14" s="1" t="s">
        <v>19</v>
      </c>
      <c r="I14" s="157" t="s">
        <v>23</v>
      </c>
      <c r="J14" s="10"/>
      <c r="K14" s="10"/>
      <c r="L14" s="143"/>
    </row>
    <row r="15" spans="1:12" ht="12.75" customHeight="1" x14ac:dyDescent="0.45">
      <c r="A15" s="141" t="s">
        <v>15</v>
      </c>
      <c r="B15" s="10"/>
      <c r="C15" s="154" t="s">
        <v>45</v>
      </c>
      <c r="D15" s="158">
        <v>64</v>
      </c>
      <c r="E15" s="160">
        <f>4+8/12</f>
        <v>4.666666666666667</v>
      </c>
      <c r="F15" s="7">
        <v>3</v>
      </c>
      <c r="G15" s="166">
        <v>0</v>
      </c>
      <c r="H15" s="1">
        <v>2</v>
      </c>
      <c r="I15" s="166">
        <f>ROUNDUP(D15*E15*F15*H15/27,0)</f>
        <v>67</v>
      </c>
      <c r="J15" s="10"/>
      <c r="K15" s="10"/>
      <c r="L15" s="143"/>
    </row>
    <row r="16" spans="1:12" ht="12.75" customHeight="1" x14ac:dyDescent="0.45">
      <c r="A16" s="141"/>
      <c r="B16" s="10"/>
      <c r="C16" s="10"/>
      <c r="D16" s="165"/>
      <c r="E16" s="80"/>
      <c r="F16" s="80"/>
      <c r="G16" s="166"/>
      <c r="H16" s="170" t="s">
        <v>90</v>
      </c>
      <c r="I16" s="166">
        <f>I15</f>
        <v>67</v>
      </c>
      <c r="J16" s="10"/>
      <c r="K16" s="10"/>
      <c r="L16" s="143"/>
    </row>
    <row r="17" spans="1:12" ht="12.75" customHeight="1" x14ac:dyDescent="0.35">
      <c r="A17" s="141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43"/>
    </row>
    <row r="18" spans="1:12" ht="12.75" customHeight="1" x14ac:dyDescent="0.35">
      <c r="A18" s="141"/>
      <c r="B18" s="10"/>
      <c r="C18" s="154"/>
      <c r="D18" s="158"/>
      <c r="E18" s="160"/>
      <c r="F18" s="7"/>
      <c r="J18" s="10"/>
      <c r="K18" s="10"/>
      <c r="L18" s="143"/>
    </row>
    <row r="19" spans="1:12" ht="12.75" customHeight="1" x14ac:dyDescent="0.45">
      <c r="A19" s="141"/>
      <c r="B19" s="10"/>
      <c r="C19" s="10"/>
      <c r="D19" s="165"/>
      <c r="E19" s="80"/>
      <c r="F19" s="80"/>
      <c r="G19" s="166"/>
      <c r="H19" s="1"/>
      <c r="I19" s="166"/>
      <c r="J19" s="10"/>
      <c r="K19" s="10"/>
      <c r="L19" s="143"/>
    </row>
    <row r="20" spans="1:12" ht="12.75" customHeight="1" x14ac:dyDescent="0.35">
      <c r="A20" s="141"/>
      <c r="B20" s="10"/>
      <c r="C20" s="10"/>
      <c r="D20" s="10"/>
      <c r="E20" s="10"/>
      <c r="F20" s="10"/>
      <c r="G20" s="10"/>
      <c r="H20" s="80"/>
      <c r="I20" s="160"/>
      <c r="J20" s="144"/>
      <c r="K20" s="167"/>
      <c r="L20" s="128"/>
    </row>
    <row r="21" spans="1:12" ht="12.75" customHeight="1" x14ac:dyDescent="0.35">
      <c r="A21" s="141"/>
      <c r="B21" s="10"/>
      <c r="C21" s="10"/>
      <c r="D21" s="10"/>
      <c r="E21" s="10"/>
      <c r="F21" s="10"/>
      <c r="G21" s="10"/>
      <c r="H21" s="80"/>
      <c r="I21" s="160"/>
      <c r="J21" s="144"/>
      <c r="K21" s="144"/>
      <c r="L21" s="128"/>
    </row>
    <row r="22" spans="1:12" ht="13.15" x14ac:dyDescent="0.4">
      <c r="A22" s="148"/>
      <c r="B22" s="149"/>
      <c r="C22" s="149"/>
      <c r="D22" s="149"/>
      <c r="E22" s="149"/>
      <c r="F22" s="149"/>
      <c r="G22" s="149"/>
      <c r="H22" s="149"/>
      <c r="I22" s="149"/>
      <c r="J22" s="149" t="s">
        <v>91</v>
      </c>
      <c r="K22" s="163">
        <f>ROUNDUP(I16,0)</f>
        <v>67</v>
      </c>
      <c r="L22" s="151"/>
    </row>
  </sheetData>
  <mergeCells count="2">
    <mergeCell ref="C9:H11"/>
    <mergeCell ref="A13:B13"/>
  </mergeCells>
  <pageMargins left="0.7" right="0.7" top="0.75" bottom="0.75" header="0.3" footer="0.3"/>
  <pageSetup scale="71" orientation="portrait" horizontalDpi="1200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C10C9-83C4-49BA-9393-52AF344DE793}">
  <sheetPr>
    <tabColor theme="6"/>
  </sheetPr>
  <dimension ref="A1:L30"/>
  <sheetViews>
    <sheetView topLeftCell="A12" zoomScaleNormal="100" workbookViewId="0">
      <selection activeCell="W28" sqref="W28"/>
    </sheetView>
  </sheetViews>
  <sheetFormatPr defaultRowHeight="12.75" x14ac:dyDescent="0.35"/>
  <cols>
    <col min="1" max="1" width="16.86328125" customWidth="1"/>
    <col min="2" max="2" width="9.265625" customWidth="1"/>
    <col min="6" max="6" width="13.59765625" bestFit="1" customWidth="1"/>
    <col min="8" max="8" width="11.86328125" customWidth="1"/>
    <col min="10" max="10" width="10.86328125" customWidth="1"/>
    <col min="11" max="11" width="10.59765625" customWidth="1"/>
  </cols>
  <sheetData>
    <row r="1" spans="1:12" ht="13.15" x14ac:dyDescent="0.4">
      <c r="A1" s="41"/>
      <c r="D1" s="14"/>
      <c r="E1" s="15" t="s">
        <v>30</v>
      </c>
      <c r="F1" s="16" t="str">
        <f>'STR REM'!F1</f>
        <v>HIG-73-21.11</v>
      </c>
      <c r="G1" s="14"/>
      <c r="H1" s="14"/>
      <c r="I1" s="17"/>
      <c r="J1" s="18"/>
      <c r="K1" s="19"/>
      <c r="L1" s="20"/>
    </row>
    <row r="2" spans="1:12" ht="13.15" x14ac:dyDescent="0.4">
      <c r="A2" s="107"/>
      <c r="D2" s="22"/>
      <c r="E2" s="23" t="s">
        <v>31</v>
      </c>
      <c r="F2" s="24" t="str">
        <f>'STR REM'!F2</f>
        <v>HIG-00073-21.110</v>
      </c>
      <c r="G2" s="22"/>
      <c r="H2" s="22"/>
      <c r="I2" s="25"/>
      <c r="J2" s="26" t="s">
        <v>32</v>
      </c>
      <c r="K2" s="27">
        <f>'STR REM'!J2</f>
        <v>45739</v>
      </c>
      <c r="L2" s="28"/>
    </row>
    <row r="3" spans="1:12" ht="13.15" x14ac:dyDescent="0.4">
      <c r="A3" s="107"/>
      <c r="D3" s="22"/>
      <c r="F3" s="24"/>
      <c r="G3" s="22"/>
      <c r="H3" s="22"/>
      <c r="I3" s="25"/>
      <c r="J3" s="26" t="s">
        <v>33</v>
      </c>
      <c r="K3" s="29" t="str">
        <f>'STR REM'!J3</f>
        <v>GLA</v>
      </c>
      <c r="L3" s="30"/>
    </row>
    <row r="4" spans="1:12" x14ac:dyDescent="0.35">
      <c r="A4" s="31"/>
      <c r="D4" s="22"/>
      <c r="E4" s="22"/>
      <c r="F4" s="33"/>
      <c r="G4" s="22"/>
      <c r="H4" s="22"/>
      <c r="I4" s="25"/>
      <c r="J4" s="26" t="s">
        <v>34</v>
      </c>
      <c r="K4" s="34"/>
      <c r="L4" s="30"/>
    </row>
    <row r="5" spans="1:12" ht="15" x14ac:dyDescent="0.35">
      <c r="A5" s="107"/>
      <c r="D5" s="22"/>
      <c r="E5" s="35" t="s">
        <v>35</v>
      </c>
      <c r="F5" s="33"/>
      <c r="G5" s="22"/>
      <c r="H5" s="22"/>
      <c r="I5" s="25"/>
      <c r="J5" s="26" t="s">
        <v>36</v>
      </c>
      <c r="K5" s="36"/>
      <c r="L5" s="30"/>
    </row>
    <row r="6" spans="1:12" x14ac:dyDescent="0.35">
      <c r="A6" s="115"/>
      <c r="B6" s="38"/>
      <c r="C6" s="38"/>
      <c r="D6" s="38"/>
      <c r="E6" s="38"/>
      <c r="F6" s="38"/>
      <c r="G6" s="38"/>
      <c r="H6" s="38"/>
      <c r="I6" s="39"/>
      <c r="J6" s="38"/>
      <c r="K6" s="38"/>
      <c r="L6" s="40"/>
    </row>
    <row r="7" spans="1:12" ht="14.25" x14ac:dyDescent="0.45">
      <c r="A7" s="123"/>
      <c r="B7" s="124"/>
      <c r="C7" s="124"/>
      <c r="D7" s="124"/>
      <c r="E7" s="125"/>
      <c r="F7" s="125"/>
      <c r="G7" s="125"/>
      <c r="H7" s="125"/>
      <c r="I7" s="125"/>
      <c r="J7" s="125"/>
      <c r="K7" s="125"/>
      <c r="L7" s="126"/>
    </row>
    <row r="8" spans="1:12" x14ac:dyDescent="0.35">
      <c r="A8" s="127"/>
      <c r="B8" s="125"/>
      <c r="C8" s="125"/>
      <c r="D8" s="125"/>
      <c r="E8" s="125"/>
      <c r="F8" s="125"/>
      <c r="G8" s="45"/>
      <c r="H8" s="125"/>
      <c r="I8" s="125"/>
      <c r="J8" s="125"/>
      <c r="K8" s="125"/>
      <c r="L8" s="128"/>
    </row>
    <row r="9" spans="1:12" ht="13.35" customHeight="1" x14ac:dyDescent="0.35">
      <c r="A9" s="127"/>
      <c r="B9" s="46" t="s">
        <v>37</v>
      </c>
      <c r="C9" s="446" t="s">
        <v>10</v>
      </c>
      <c r="D9" s="447"/>
      <c r="E9" s="447"/>
      <c r="F9" s="447"/>
      <c r="G9" s="447"/>
      <c r="H9" s="448"/>
      <c r="I9" s="47"/>
      <c r="J9" s="46" t="s">
        <v>38</v>
      </c>
      <c r="K9" s="48" t="s">
        <v>126</v>
      </c>
      <c r="L9" s="128"/>
    </row>
    <row r="10" spans="1:12" x14ac:dyDescent="0.35">
      <c r="A10" s="127"/>
      <c r="B10" s="125"/>
      <c r="C10" s="449"/>
      <c r="D10" s="450"/>
      <c r="E10" s="450"/>
      <c r="F10" s="450"/>
      <c r="G10" s="450"/>
      <c r="H10" s="451"/>
      <c r="I10" s="47"/>
      <c r="J10" s="46" t="s">
        <v>40</v>
      </c>
      <c r="K10" s="49">
        <f>K30</f>
        <v>386.30348565702474</v>
      </c>
      <c r="L10" s="128"/>
    </row>
    <row r="11" spans="1:12" x14ac:dyDescent="0.35">
      <c r="A11" s="127"/>
      <c r="B11" s="125"/>
      <c r="C11" s="452"/>
      <c r="D11" s="453"/>
      <c r="E11" s="453"/>
      <c r="F11" s="453"/>
      <c r="G11" s="453"/>
      <c r="H11" s="454"/>
      <c r="I11" s="125"/>
      <c r="J11" s="46" t="s">
        <v>41</v>
      </c>
      <c r="K11" s="129" t="s">
        <v>25</v>
      </c>
      <c r="L11" s="128"/>
    </row>
    <row r="12" spans="1:12" x14ac:dyDescent="0.35">
      <c r="A12" s="127"/>
      <c r="B12" s="125"/>
      <c r="C12" s="95"/>
      <c r="D12" s="95"/>
      <c r="E12" s="95"/>
      <c r="F12" s="95"/>
      <c r="G12" s="95"/>
      <c r="H12" s="95"/>
      <c r="I12" s="125"/>
      <c r="J12" s="46"/>
      <c r="K12" s="130"/>
      <c r="L12" s="128"/>
    </row>
    <row r="13" spans="1:12" ht="13.15" x14ac:dyDescent="0.4">
      <c r="A13" s="456"/>
      <c r="B13" s="457"/>
      <c r="C13" s="10"/>
      <c r="D13" s="10"/>
      <c r="E13" s="10"/>
      <c r="F13" s="10"/>
      <c r="G13" s="10"/>
      <c r="H13" s="10"/>
      <c r="I13" s="10"/>
      <c r="J13" s="10"/>
      <c r="K13" s="10"/>
      <c r="L13" s="143"/>
    </row>
    <row r="14" spans="1:12" ht="26.45" customHeight="1" x14ac:dyDescent="0.4">
      <c r="A14" s="174"/>
      <c r="B14" s="10"/>
      <c r="C14" s="10"/>
      <c r="D14" s="157" t="s">
        <v>118</v>
      </c>
      <c r="E14" s="157" t="s">
        <v>102</v>
      </c>
      <c r="F14" s="9" t="s">
        <v>106</v>
      </c>
      <c r="G14" s="157" t="s">
        <v>215</v>
      </c>
      <c r="H14" s="358" t="s">
        <v>19</v>
      </c>
      <c r="I14" s="157" t="s">
        <v>14</v>
      </c>
      <c r="J14" s="10"/>
      <c r="K14" s="10"/>
      <c r="L14" s="143"/>
    </row>
    <row r="15" spans="1:12" ht="12.75" customHeight="1" x14ac:dyDescent="0.45">
      <c r="A15" s="141" t="s">
        <v>120</v>
      </c>
      <c r="B15" s="10"/>
      <c r="C15" s="154" t="s">
        <v>45</v>
      </c>
      <c r="D15" s="158"/>
      <c r="E15" s="160"/>
      <c r="F15" s="5"/>
      <c r="G15" s="359">
        <v>286.57060000000001</v>
      </c>
      <c r="H15" s="358"/>
      <c r="I15" s="160">
        <f>G15/9</f>
        <v>31.84117777777778</v>
      </c>
      <c r="J15" s="10"/>
      <c r="K15" s="10"/>
      <c r="L15" s="143"/>
    </row>
    <row r="16" spans="1:12" ht="31.35" customHeight="1" x14ac:dyDescent="0.45">
      <c r="A16" s="141" t="s">
        <v>216</v>
      </c>
      <c r="B16" s="10"/>
      <c r="C16" s="154"/>
      <c r="D16" s="172"/>
      <c r="E16" s="175">
        <f>18.2+1</f>
        <v>19.2</v>
      </c>
      <c r="F16" s="360">
        <v>2</v>
      </c>
      <c r="G16" s="361"/>
      <c r="H16" s="358"/>
      <c r="I16" s="160">
        <f>(E16*F16)/9</f>
        <v>4.2666666666666666</v>
      </c>
      <c r="J16" s="10"/>
      <c r="K16" s="10"/>
      <c r="L16" s="143"/>
    </row>
    <row r="17" spans="1:12" ht="12.75" customHeight="1" x14ac:dyDescent="0.45">
      <c r="A17" s="141" t="s">
        <v>217</v>
      </c>
      <c r="B17" s="10"/>
      <c r="C17" s="154"/>
      <c r="D17" s="172"/>
      <c r="E17" s="175">
        <f>E16</f>
        <v>19.2</v>
      </c>
      <c r="F17" s="360">
        <v>2</v>
      </c>
      <c r="G17" s="361"/>
      <c r="H17" s="358"/>
      <c r="I17" s="160">
        <f>E17*F17/9</f>
        <v>4.2666666666666666</v>
      </c>
      <c r="J17" s="10"/>
      <c r="K17" s="10"/>
      <c r="L17" s="143"/>
    </row>
    <row r="18" spans="1:12" ht="44.45" customHeight="1" x14ac:dyDescent="0.45">
      <c r="A18" s="381" t="s">
        <v>130</v>
      </c>
      <c r="B18" s="10"/>
      <c r="C18" s="154" t="s">
        <v>45</v>
      </c>
      <c r="D18" s="158">
        <v>6.06</v>
      </c>
      <c r="E18" s="362">
        <f>35</f>
        <v>35</v>
      </c>
      <c r="F18" s="5"/>
      <c r="G18" s="361"/>
      <c r="H18" s="358"/>
      <c r="I18" s="160">
        <f>(D18*E18)/9</f>
        <v>23.566666666666666</v>
      </c>
      <c r="J18" s="10"/>
      <c r="K18" s="10"/>
      <c r="L18" s="143"/>
    </row>
    <row r="19" spans="1:12" ht="12.75" customHeight="1" x14ac:dyDescent="0.4">
      <c r="A19" s="174"/>
      <c r="B19" s="10"/>
      <c r="C19" s="10"/>
      <c r="D19" s="157"/>
      <c r="E19" s="157"/>
      <c r="F19" s="9"/>
      <c r="G19" s="157"/>
      <c r="H19" s="358"/>
      <c r="I19" s="157"/>
      <c r="J19" s="10"/>
      <c r="K19" s="10"/>
      <c r="L19" s="143"/>
    </row>
    <row r="20" spans="1:12" ht="12.75" customHeight="1" x14ac:dyDescent="0.45">
      <c r="A20" s="141" t="s">
        <v>123</v>
      </c>
      <c r="B20" s="10"/>
      <c r="C20" s="154" t="s">
        <v>45</v>
      </c>
      <c r="D20" s="158"/>
      <c r="E20" s="160"/>
      <c r="F20" s="5"/>
      <c r="G20" s="359">
        <v>295.46789999999999</v>
      </c>
      <c r="H20" s="358"/>
      <c r="I20" s="160">
        <f>G20/9</f>
        <v>32.829766666666664</v>
      </c>
      <c r="J20" s="10"/>
      <c r="K20" s="10"/>
      <c r="L20" s="143"/>
    </row>
    <row r="21" spans="1:12" ht="12.75" customHeight="1" x14ac:dyDescent="0.45">
      <c r="A21" s="141" t="s">
        <v>216</v>
      </c>
      <c r="B21" s="10"/>
      <c r="C21" s="154"/>
      <c r="D21" s="172"/>
      <c r="E21" s="175">
        <f>18.2+1</f>
        <v>19.2</v>
      </c>
      <c r="F21" s="360">
        <v>2</v>
      </c>
      <c r="G21" s="361"/>
      <c r="H21" s="358"/>
      <c r="I21" s="160">
        <f>E21*F21/9</f>
        <v>4.2666666666666666</v>
      </c>
      <c r="J21" s="10"/>
      <c r="K21" s="10"/>
      <c r="L21" s="143"/>
    </row>
    <row r="22" spans="1:12" ht="12.75" customHeight="1" x14ac:dyDescent="0.45">
      <c r="A22" s="141" t="s">
        <v>217</v>
      </c>
      <c r="B22" s="10"/>
      <c r="C22" s="154"/>
      <c r="D22" s="172"/>
      <c r="E22" s="175">
        <f>E21</f>
        <v>19.2</v>
      </c>
      <c r="F22" s="360">
        <v>2</v>
      </c>
      <c r="G22" s="361"/>
      <c r="H22" s="358"/>
      <c r="I22" s="160">
        <f>E22*F22/9</f>
        <v>4.2666666666666666</v>
      </c>
      <c r="J22" s="10"/>
      <c r="K22" s="10"/>
      <c r="L22" s="143"/>
    </row>
    <row r="23" spans="1:12" ht="12.75" customHeight="1" x14ac:dyDescent="0.45">
      <c r="A23" s="381" t="s">
        <v>130</v>
      </c>
      <c r="B23" s="10"/>
      <c r="C23" s="154" t="s">
        <v>45</v>
      </c>
      <c r="D23" s="158">
        <v>6.06</v>
      </c>
      <c r="E23" s="362">
        <f>E18</f>
        <v>35</v>
      </c>
      <c r="F23" s="5"/>
      <c r="G23" s="361"/>
      <c r="H23" s="358"/>
      <c r="I23" s="160">
        <f>(D23*E23)/9</f>
        <v>23.566666666666666</v>
      </c>
      <c r="J23" s="10"/>
      <c r="K23" s="10"/>
      <c r="L23" s="143"/>
    </row>
    <row r="24" spans="1:12" ht="12.75" customHeight="1" x14ac:dyDescent="0.45">
      <c r="A24" s="141"/>
      <c r="B24" s="10"/>
      <c r="C24" s="10"/>
      <c r="D24" s="165"/>
      <c r="E24" s="80"/>
      <c r="F24" s="160"/>
      <c r="G24" s="361"/>
      <c r="H24" s="173" t="s">
        <v>124</v>
      </c>
      <c r="I24" s="158">
        <f>SUM(I15:I23)</f>
        <v>128.87094444444443</v>
      </c>
      <c r="J24" s="10"/>
      <c r="K24" s="10"/>
      <c r="L24" s="143"/>
    </row>
    <row r="25" spans="1:12" ht="12.75" customHeight="1" x14ac:dyDescent="0.35">
      <c r="A25" s="141"/>
      <c r="B25" s="10"/>
      <c r="C25" s="10"/>
      <c r="D25" s="165"/>
      <c r="E25" s="80"/>
      <c r="F25" s="160"/>
      <c r="G25" s="160"/>
      <c r="H25" s="358" t="s">
        <v>91</v>
      </c>
      <c r="I25" s="363">
        <f>I24</f>
        <v>128.87094444444443</v>
      </c>
      <c r="J25" s="10"/>
      <c r="K25" s="10"/>
      <c r="L25" s="143"/>
    </row>
    <row r="26" spans="1:12" ht="12.75" customHeight="1" x14ac:dyDescent="0.35">
      <c r="A26" s="141"/>
      <c r="B26" s="10"/>
      <c r="C26" s="10"/>
      <c r="D26" s="10"/>
      <c r="E26" s="80"/>
      <c r="F26" s="80"/>
      <c r="G26" s="3"/>
      <c r="H26" s="80"/>
      <c r="I26" s="159"/>
      <c r="J26" s="10"/>
      <c r="K26" s="10"/>
      <c r="L26" s="143"/>
    </row>
    <row r="27" spans="1:12" ht="12.75" customHeight="1" x14ac:dyDescent="0.45">
      <c r="A27" s="174" t="s">
        <v>75</v>
      </c>
      <c r="B27" s="10"/>
      <c r="C27" s="154"/>
      <c r="D27" s="158"/>
      <c r="E27" s="362">
        <f>112.667-2*3.1667</f>
        <v>106.3336</v>
      </c>
      <c r="F27" s="364">
        <f>1.667+2+((6^2+6^2)^0.5)/12+(23/12)+((9^2+9^2)^0.5)/12+0.667+2.1667+0.667</f>
        <v>10.852133619633037</v>
      </c>
      <c r="G27" s="361"/>
      <c r="H27" s="358">
        <v>2</v>
      </c>
      <c r="I27" s="158">
        <f>E27*F27*H27/9</f>
        <v>256.4325412125803</v>
      </c>
      <c r="J27" s="10"/>
      <c r="K27" s="10"/>
      <c r="L27" s="143"/>
    </row>
    <row r="28" spans="1:12" ht="12.75" customHeight="1" x14ac:dyDescent="0.45">
      <c r="A28" s="141"/>
      <c r="B28" s="10"/>
      <c r="C28" s="10"/>
      <c r="D28" s="165"/>
      <c r="E28" s="80"/>
      <c r="G28" s="361"/>
      <c r="H28" s="358" t="s">
        <v>218</v>
      </c>
      <c r="I28" s="365">
        <f>I27+1</f>
        <v>257.4325412125803</v>
      </c>
      <c r="J28" s="10"/>
      <c r="K28" s="10"/>
      <c r="L28" s="143"/>
    </row>
    <row r="29" spans="1:12" ht="12.75" customHeight="1" x14ac:dyDescent="0.35">
      <c r="A29" s="141"/>
      <c r="B29" s="10"/>
      <c r="C29" s="10"/>
      <c r="D29" s="10"/>
      <c r="E29" s="10"/>
      <c r="F29" s="10"/>
      <c r="G29" s="10"/>
      <c r="H29" s="173"/>
      <c r="I29" s="176"/>
      <c r="J29" s="144"/>
      <c r="K29" s="144"/>
      <c r="L29" s="128"/>
    </row>
    <row r="30" spans="1:12" ht="13.15" x14ac:dyDescent="0.4">
      <c r="A30" s="148"/>
      <c r="B30" s="149"/>
      <c r="C30" s="149"/>
      <c r="D30" s="149"/>
      <c r="E30" s="149"/>
      <c r="F30" s="149"/>
      <c r="G30" s="149"/>
      <c r="H30" s="149"/>
      <c r="I30" s="149"/>
      <c r="J30" s="149" t="s">
        <v>91</v>
      </c>
      <c r="K30" s="366">
        <f>I25+I28</f>
        <v>386.30348565702474</v>
      </c>
      <c r="L30" s="151"/>
    </row>
  </sheetData>
  <mergeCells count="2">
    <mergeCell ref="C9:H11"/>
    <mergeCell ref="A13:B13"/>
  </mergeCells>
  <pageMargins left="0.7" right="0.7" top="0.75" bottom="0.75" header="0.3" footer="0.3"/>
  <pageSetup scale="69" orientation="portrait" horizontalDpi="1200" verticalDpi="120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607AF-9CBA-4828-8AF2-B1FBB4CA6741}">
  <sheetPr>
    <tabColor theme="6"/>
    <pageSetUpPr fitToPage="1"/>
  </sheetPr>
  <dimension ref="A1:Q45"/>
  <sheetViews>
    <sheetView zoomScaleNormal="100" zoomScaleSheetLayoutView="115" workbookViewId="0">
      <selection activeCell="W28" sqref="W28"/>
    </sheetView>
  </sheetViews>
  <sheetFormatPr defaultRowHeight="12.75" x14ac:dyDescent="0.35"/>
  <cols>
    <col min="1" max="3" width="9.1328125" style="125" customWidth="1"/>
    <col min="4" max="5" width="8.86328125" style="125"/>
    <col min="6" max="6" width="11.59765625" style="125" customWidth="1"/>
    <col min="7" max="7" width="11.59765625" style="125" bestFit="1" customWidth="1"/>
    <col min="8" max="8" width="10.3984375" style="125" customWidth="1"/>
    <col min="9" max="9" width="8.86328125" style="125"/>
    <col min="10" max="10" width="11.1328125" style="125" bestFit="1" customWidth="1"/>
    <col min="11" max="11" width="10.3984375" style="125" bestFit="1" customWidth="1"/>
    <col min="12" max="257" width="8.86328125" style="125"/>
    <col min="258" max="258" width="24.59765625" style="125" bestFit="1" customWidth="1"/>
    <col min="259" max="259" width="8.3984375" style="125" bestFit="1" customWidth="1"/>
    <col min="260" max="266" width="8.86328125" style="125"/>
    <col min="267" max="267" width="10" style="125" bestFit="1" customWidth="1"/>
    <col min="268" max="513" width="8.86328125" style="125"/>
    <col min="514" max="514" width="24.59765625" style="125" bestFit="1" customWidth="1"/>
    <col min="515" max="515" width="8.3984375" style="125" bestFit="1" customWidth="1"/>
    <col min="516" max="522" width="8.86328125" style="125"/>
    <col min="523" max="523" width="10" style="125" bestFit="1" customWidth="1"/>
    <col min="524" max="769" width="8.86328125" style="125"/>
    <col min="770" max="770" width="24.59765625" style="125" bestFit="1" customWidth="1"/>
    <col min="771" max="771" width="8.3984375" style="125" bestFit="1" customWidth="1"/>
    <col min="772" max="778" width="8.86328125" style="125"/>
    <col min="779" max="779" width="10" style="125" bestFit="1" customWidth="1"/>
    <col min="780" max="1025" width="8.86328125" style="125"/>
    <col min="1026" max="1026" width="24.59765625" style="125" bestFit="1" customWidth="1"/>
    <col min="1027" max="1027" width="8.3984375" style="125" bestFit="1" customWidth="1"/>
    <col min="1028" max="1034" width="8.86328125" style="125"/>
    <col min="1035" max="1035" width="10" style="125" bestFit="1" customWidth="1"/>
    <col min="1036" max="1281" width="8.86328125" style="125"/>
    <col min="1282" max="1282" width="24.59765625" style="125" bestFit="1" customWidth="1"/>
    <col min="1283" max="1283" width="8.3984375" style="125" bestFit="1" customWidth="1"/>
    <col min="1284" max="1290" width="8.86328125" style="125"/>
    <col min="1291" max="1291" width="10" style="125" bestFit="1" customWidth="1"/>
    <col min="1292" max="1537" width="8.86328125" style="125"/>
    <col min="1538" max="1538" width="24.59765625" style="125" bestFit="1" customWidth="1"/>
    <col min="1539" max="1539" width="8.3984375" style="125" bestFit="1" customWidth="1"/>
    <col min="1540" max="1546" width="8.86328125" style="125"/>
    <col min="1547" max="1547" width="10" style="125" bestFit="1" customWidth="1"/>
    <col min="1548" max="1793" width="8.86328125" style="125"/>
    <col min="1794" max="1794" width="24.59765625" style="125" bestFit="1" customWidth="1"/>
    <col min="1795" max="1795" width="8.3984375" style="125" bestFit="1" customWidth="1"/>
    <col min="1796" max="1802" width="8.86328125" style="125"/>
    <col min="1803" max="1803" width="10" style="125" bestFit="1" customWidth="1"/>
    <col min="1804" max="2049" width="8.86328125" style="125"/>
    <col min="2050" max="2050" width="24.59765625" style="125" bestFit="1" customWidth="1"/>
    <col min="2051" max="2051" width="8.3984375" style="125" bestFit="1" customWidth="1"/>
    <col min="2052" max="2058" width="8.86328125" style="125"/>
    <col min="2059" max="2059" width="10" style="125" bestFit="1" customWidth="1"/>
    <col min="2060" max="2305" width="8.86328125" style="125"/>
    <col min="2306" max="2306" width="24.59765625" style="125" bestFit="1" customWidth="1"/>
    <col min="2307" max="2307" width="8.3984375" style="125" bestFit="1" customWidth="1"/>
    <col min="2308" max="2314" width="8.86328125" style="125"/>
    <col min="2315" max="2315" width="10" style="125" bestFit="1" customWidth="1"/>
    <col min="2316" max="2561" width="8.86328125" style="125"/>
    <col min="2562" max="2562" width="24.59765625" style="125" bestFit="1" customWidth="1"/>
    <col min="2563" max="2563" width="8.3984375" style="125" bestFit="1" customWidth="1"/>
    <col min="2564" max="2570" width="8.86328125" style="125"/>
    <col min="2571" max="2571" width="10" style="125" bestFit="1" customWidth="1"/>
    <col min="2572" max="2817" width="8.86328125" style="125"/>
    <col min="2818" max="2818" width="24.59765625" style="125" bestFit="1" customWidth="1"/>
    <col min="2819" max="2819" width="8.3984375" style="125" bestFit="1" customWidth="1"/>
    <col min="2820" max="2826" width="8.86328125" style="125"/>
    <col min="2827" max="2827" width="10" style="125" bestFit="1" customWidth="1"/>
    <col min="2828" max="3073" width="8.86328125" style="125"/>
    <col min="3074" max="3074" width="24.59765625" style="125" bestFit="1" customWidth="1"/>
    <col min="3075" max="3075" width="8.3984375" style="125" bestFit="1" customWidth="1"/>
    <col min="3076" max="3082" width="8.86328125" style="125"/>
    <col min="3083" max="3083" width="10" style="125" bestFit="1" customWidth="1"/>
    <col min="3084" max="3329" width="8.86328125" style="125"/>
    <col min="3330" max="3330" width="24.59765625" style="125" bestFit="1" customWidth="1"/>
    <col min="3331" max="3331" width="8.3984375" style="125" bestFit="1" customWidth="1"/>
    <col min="3332" max="3338" width="8.86328125" style="125"/>
    <col min="3339" max="3339" width="10" style="125" bestFit="1" customWidth="1"/>
    <col min="3340" max="3585" width="8.86328125" style="125"/>
    <col min="3586" max="3586" width="24.59765625" style="125" bestFit="1" customWidth="1"/>
    <col min="3587" max="3587" width="8.3984375" style="125" bestFit="1" customWidth="1"/>
    <col min="3588" max="3594" width="8.86328125" style="125"/>
    <col min="3595" max="3595" width="10" style="125" bestFit="1" customWidth="1"/>
    <col min="3596" max="3841" width="8.86328125" style="125"/>
    <col min="3842" max="3842" width="24.59765625" style="125" bestFit="1" customWidth="1"/>
    <col min="3843" max="3843" width="8.3984375" style="125" bestFit="1" customWidth="1"/>
    <col min="3844" max="3850" width="8.86328125" style="125"/>
    <col min="3851" max="3851" width="10" style="125" bestFit="1" customWidth="1"/>
    <col min="3852" max="4097" width="8.86328125" style="125"/>
    <col min="4098" max="4098" width="24.59765625" style="125" bestFit="1" customWidth="1"/>
    <col min="4099" max="4099" width="8.3984375" style="125" bestFit="1" customWidth="1"/>
    <col min="4100" max="4106" width="8.86328125" style="125"/>
    <col min="4107" max="4107" width="10" style="125" bestFit="1" customWidth="1"/>
    <col min="4108" max="4353" width="8.86328125" style="125"/>
    <col min="4354" max="4354" width="24.59765625" style="125" bestFit="1" customWidth="1"/>
    <col min="4355" max="4355" width="8.3984375" style="125" bestFit="1" customWidth="1"/>
    <col min="4356" max="4362" width="8.86328125" style="125"/>
    <col min="4363" max="4363" width="10" style="125" bestFit="1" customWidth="1"/>
    <col min="4364" max="4609" width="8.86328125" style="125"/>
    <col min="4610" max="4610" width="24.59765625" style="125" bestFit="1" customWidth="1"/>
    <col min="4611" max="4611" width="8.3984375" style="125" bestFit="1" customWidth="1"/>
    <col min="4612" max="4618" width="8.86328125" style="125"/>
    <col min="4619" max="4619" width="10" style="125" bestFit="1" customWidth="1"/>
    <col min="4620" max="4865" width="8.86328125" style="125"/>
    <col min="4866" max="4866" width="24.59765625" style="125" bestFit="1" customWidth="1"/>
    <col min="4867" max="4867" width="8.3984375" style="125" bestFit="1" customWidth="1"/>
    <col min="4868" max="4874" width="8.86328125" style="125"/>
    <col min="4875" max="4875" width="10" style="125" bestFit="1" customWidth="1"/>
    <col min="4876" max="5121" width="8.86328125" style="125"/>
    <col min="5122" max="5122" width="24.59765625" style="125" bestFit="1" customWidth="1"/>
    <col min="5123" max="5123" width="8.3984375" style="125" bestFit="1" customWidth="1"/>
    <col min="5124" max="5130" width="8.86328125" style="125"/>
    <col min="5131" max="5131" width="10" style="125" bestFit="1" customWidth="1"/>
    <col min="5132" max="5377" width="8.86328125" style="125"/>
    <col min="5378" max="5378" width="24.59765625" style="125" bestFit="1" customWidth="1"/>
    <col min="5379" max="5379" width="8.3984375" style="125" bestFit="1" customWidth="1"/>
    <col min="5380" max="5386" width="8.86328125" style="125"/>
    <col min="5387" max="5387" width="10" style="125" bestFit="1" customWidth="1"/>
    <col min="5388" max="5633" width="8.86328125" style="125"/>
    <col min="5634" max="5634" width="24.59765625" style="125" bestFit="1" customWidth="1"/>
    <col min="5635" max="5635" width="8.3984375" style="125" bestFit="1" customWidth="1"/>
    <col min="5636" max="5642" width="8.86328125" style="125"/>
    <col min="5643" max="5643" width="10" style="125" bestFit="1" customWidth="1"/>
    <col min="5644" max="5889" width="8.86328125" style="125"/>
    <col min="5890" max="5890" width="24.59765625" style="125" bestFit="1" customWidth="1"/>
    <col min="5891" max="5891" width="8.3984375" style="125" bestFit="1" customWidth="1"/>
    <col min="5892" max="5898" width="8.86328125" style="125"/>
    <col min="5899" max="5899" width="10" style="125" bestFit="1" customWidth="1"/>
    <col min="5900" max="6145" width="8.86328125" style="125"/>
    <col min="6146" max="6146" width="24.59765625" style="125" bestFit="1" customWidth="1"/>
    <col min="6147" max="6147" width="8.3984375" style="125" bestFit="1" customWidth="1"/>
    <col min="6148" max="6154" width="8.86328125" style="125"/>
    <col min="6155" max="6155" width="10" style="125" bestFit="1" customWidth="1"/>
    <col min="6156" max="6401" width="8.86328125" style="125"/>
    <col min="6402" max="6402" width="24.59765625" style="125" bestFit="1" customWidth="1"/>
    <col min="6403" max="6403" width="8.3984375" style="125" bestFit="1" customWidth="1"/>
    <col min="6404" max="6410" width="8.86328125" style="125"/>
    <col min="6411" max="6411" width="10" style="125" bestFit="1" customWidth="1"/>
    <col min="6412" max="6657" width="8.86328125" style="125"/>
    <col min="6658" max="6658" width="24.59765625" style="125" bestFit="1" customWidth="1"/>
    <col min="6659" max="6659" width="8.3984375" style="125" bestFit="1" customWidth="1"/>
    <col min="6660" max="6666" width="8.86328125" style="125"/>
    <col min="6667" max="6667" width="10" style="125" bestFit="1" customWidth="1"/>
    <col min="6668" max="6913" width="8.86328125" style="125"/>
    <col min="6914" max="6914" width="24.59765625" style="125" bestFit="1" customWidth="1"/>
    <col min="6915" max="6915" width="8.3984375" style="125" bestFit="1" customWidth="1"/>
    <col min="6916" max="6922" width="8.86328125" style="125"/>
    <col min="6923" max="6923" width="10" style="125" bestFit="1" customWidth="1"/>
    <col min="6924" max="7169" width="8.86328125" style="125"/>
    <col min="7170" max="7170" width="24.59765625" style="125" bestFit="1" customWidth="1"/>
    <col min="7171" max="7171" width="8.3984375" style="125" bestFit="1" customWidth="1"/>
    <col min="7172" max="7178" width="8.86328125" style="125"/>
    <col min="7179" max="7179" width="10" style="125" bestFit="1" customWidth="1"/>
    <col min="7180" max="7425" width="8.86328125" style="125"/>
    <col min="7426" max="7426" width="24.59765625" style="125" bestFit="1" customWidth="1"/>
    <col min="7427" max="7427" width="8.3984375" style="125" bestFit="1" customWidth="1"/>
    <col min="7428" max="7434" width="8.86328125" style="125"/>
    <col min="7435" max="7435" width="10" style="125" bestFit="1" customWidth="1"/>
    <col min="7436" max="7681" width="8.86328125" style="125"/>
    <col min="7682" max="7682" width="24.59765625" style="125" bestFit="1" customWidth="1"/>
    <col min="7683" max="7683" width="8.3984375" style="125" bestFit="1" customWidth="1"/>
    <col min="7684" max="7690" width="8.86328125" style="125"/>
    <col min="7691" max="7691" width="10" style="125" bestFit="1" customWidth="1"/>
    <col min="7692" max="7937" width="8.86328125" style="125"/>
    <col min="7938" max="7938" width="24.59765625" style="125" bestFit="1" customWidth="1"/>
    <col min="7939" max="7939" width="8.3984375" style="125" bestFit="1" customWidth="1"/>
    <col min="7940" max="7946" width="8.86328125" style="125"/>
    <col min="7947" max="7947" width="10" style="125" bestFit="1" customWidth="1"/>
    <col min="7948" max="8193" width="8.86328125" style="125"/>
    <col min="8194" max="8194" width="24.59765625" style="125" bestFit="1" customWidth="1"/>
    <col min="8195" max="8195" width="8.3984375" style="125" bestFit="1" customWidth="1"/>
    <col min="8196" max="8202" width="8.86328125" style="125"/>
    <col min="8203" max="8203" width="10" style="125" bestFit="1" customWidth="1"/>
    <col min="8204" max="8449" width="8.86328125" style="125"/>
    <col min="8450" max="8450" width="24.59765625" style="125" bestFit="1" customWidth="1"/>
    <col min="8451" max="8451" width="8.3984375" style="125" bestFit="1" customWidth="1"/>
    <col min="8452" max="8458" width="8.86328125" style="125"/>
    <col min="8459" max="8459" width="10" style="125" bestFit="1" customWidth="1"/>
    <col min="8460" max="8705" width="8.86328125" style="125"/>
    <col min="8706" max="8706" width="24.59765625" style="125" bestFit="1" customWidth="1"/>
    <col min="8707" max="8707" width="8.3984375" style="125" bestFit="1" customWidth="1"/>
    <col min="8708" max="8714" width="8.86328125" style="125"/>
    <col min="8715" max="8715" width="10" style="125" bestFit="1" customWidth="1"/>
    <col min="8716" max="8961" width="8.86328125" style="125"/>
    <col min="8962" max="8962" width="24.59765625" style="125" bestFit="1" customWidth="1"/>
    <col min="8963" max="8963" width="8.3984375" style="125" bestFit="1" customWidth="1"/>
    <col min="8964" max="8970" width="8.86328125" style="125"/>
    <col min="8971" max="8971" width="10" style="125" bestFit="1" customWidth="1"/>
    <col min="8972" max="9217" width="8.86328125" style="125"/>
    <col min="9218" max="9218" width="24.59765625" style="125" bestFit="1" customWidth="1"/>
    <col min="9219" max="9219" width="8.3984375" style="125" bestFit="1" customWidth="1"/>
    <col min="9220" max="9226" width="8.86328125" style="125"/>
    <col min="9227" max="9227" width="10" style="125" bestFit="1" customWidth="1"/>
    <col min="9228" max="9473" width="8.86328125" style="125"/>
    <col min="9474" max="9474" width="24.59765625" style="125" bestFit="1" customWidth="1"/>
    <col min="9475" max="9475" width="8.3984375" style="125" bestFit="1" customWidth="1"/>
    <col min="9476" max="9482" width="8.86328125" style="125"/>
    <col min="9483" max="9483" width="10" style="125" bestFit="1" customWidth="1"/>
    <col min="9484" max="9729" width="8.86328125" style="125"/>
    <col min="9730" max="9730" width="24.59765625" style="125" bestFit="1" customWidth="1"/>
    <col min="9731" max="9731" width="8.3984375" style="125" bestFit="1" customWidth="1"/>
    <col min="9732" max="9738" width="8.86328125" style="125"/>
    <col min="9739" max="9739" width="10" style="125" bestFit="1" customWidth="1"/>
    <col min="9740" max="9985" width="8.86328125" style="125"/>
    <col min="9986" max="9986" width="24.59765625" style="125" bestFit="1" customWidth="1"/>
    <col min="9987" max="9987" width="8.3984375" style="125" bestFit="1" customWidth="1"/>
    <col min="9988" max="9994" width="8.86328125" style="125"/>
    <col min="9995" max="9995" width="10" style="125" bestFit="1" customWidth="1"/>
    <col min="9996" max="10241" width="8.86328125" style="125"/>
    <col min="10242" max="10242" width="24.59765625" style="125" bestFit="1" customWidth="1"/>
    <col min="10243" max="10243" width="8.3984375" style="125" bestFit="1" customWidth="1"/>
    <col min="10244" max="10250" width="8.86328125" style="125"/>
    <col min="10251" max="10251" width="10" style="125" bestFit="1" customWidth="1"/>
    <col min="10252" max="10497" width="8.86328125" style="125"/>
    <col min="10498" max="10498" width="24.59765625" style="125" bestFit="1" customWidth="1"/>
    <col min="10499" max="10499" width="8.3984375" style="125" bestFit="1" customWidth="1"/>
    <col min="10500" max="10506" width="8.86328125" style="125"/>
    <col min="10507" max="10507" width="10" style="125" bestFit="1" customWidth="1"/>
    <col min="10508" max="10753" width="8.86328125" style="125"/>
    <col min="10754" max="10754" width="24.59765625" style="125" bestFit="1" customWidth="1"/>
    <col min="10755" max="10755" width="8.3984375" style="125" bestFit="1" customWidth="1"/>
    <col min="10756" max="10762" width="8.86328125" style="125"/>
    <col min="10763" max="10763" width="10" style="125" bestFit="1" customWidth="1"/>
    <col min="10764" max="11009" width="8.86328125" style="125"/>
    <col min="11010" max="11010" width="24.59765625" style="125" bestFit="1" customWidth="1"/>
    <col min="11011" max="11011" width="8.3984375" style="125" bestFit="1" customWidth="1"/>
    <col min="11012" max="11018" width="8.86328125" style="125"/>
    <col min="11019" max="11019" width="10" style="125" bestFit="1" customWidth="1"/>
    <col min="11020" max="11265" width="8.86328125" style="125"/>
    <col min="11266" max="11266" width="24.59765625" style="125" bestFit="1" customWidth="1"/>
    <col min="11267" max="11267" width="8.3984375" style="125" bestFit="1" customWidth="1"/>
    <col min="11268" max="11274" width="8.86328125" style="125"/>
    <col min="11275" max="11275" width="10" style="125" bestFit="1" customWidth="1"/>
    <col min="11276" max="11521" width="8.86328125" style="125"/>
    <col min="11522" max="11522" width="24.59765625" style="125" bestFit="1" customWidth="1"/>
    <col min="11523" max="11523" width="8.3984375" style="125" bestFit="1" customWidth="1"/>
    <col min="11524" max="11530" width="8.86328125" style="125"/>
    <col min="11531" max="11531" width="10" style="125" bestFit="1" customWidth="1"/>
    <col min="11532" max="11777" width="8.86328125" style="125"/>
    <col min="11778" max="11778" width="24.59765625" style="125" bestFit="1" customWidth="1"/>
    <col min="11779" max="11779" width="8.3984375" style="125" bestFit="1" customWidth="1"/>
    <col min="11780" max="11786" width="8.86328125" style="125"/>
    <col min="11787" max="11787" width="10" style="125" bestFit="1" customWidth="1"/>
    <col min="11788" max="12033" width="8.86328125" style="125"/>
    <col min="12034" max="12034" width="24.59765625" style="125" bestFit="1" customWidth="1"/>
    <col min="12035" max="12035" width="8.3984375" style="125" bestFit="1" customWidth="1"/>
    <col min="12036" max="12042" width="8.86328125" style="125"/>
    <col min="12043" max="12043" width="10" style="125" bestFit="1" customWidth="1"/>
    <col min="12044" max="12289" width="8.86328125" style="125"/>
    <col min="12290" max="12290" width="24.59765625" style="125" bestFit="1" customWidth="1"/>
    <col min="12291" max="12291" width="8.3984375" style="125" bestFit="1" customWidth="1"/>
    <col min="12292" max="12298" width="8.86328125" style="125"/>
    <col min="12299" max="12299" width="10" style="125" bestFit="1" customWidth="1"/>
    <col min="12300" max="12545" width="8.86328125" style="125"/>
    <col min="12546" max="12546" width="24.59765625" style="125" bestFit="1" customWidth="1"/>
    <col min="12547" max="12547" width="8.3984375" style="125" bestFit="1" customWidth="1"/>
    <col min="12548" max="12554" width="8.86328125" style="125"/>
    <col min="12555" max="12555" width="10" style="125" bestFit="1" customWidth="1"/>
    <col min="12556" max="12801" width="8.86328125" style="125"/>
    <col min="12802" max="12802" width="24.59765625" style="125" bestFit="1" customWidth="1"/>
    <col min="12803" max="12803" width="8.3984375" style="125" bestFit="1" customWidth="1"/>
    <col min="12804" max="12810" width="8.86328125" style="125"/>
    <col min="12811" max="12811" width="10" style="125" bestFit="1" customWidth="1"/>
    <col min="12812" max="13057" width="8.86328125" style="125"/>
    <col min="13058" max="13058" width="24.59765625" style="125" bestFit="1" customWidth="1"/>
    <col min="13059" max="13059" width="8.3984375" style="125" bestFit="1" customWidth="1"/>
    <col min="13060" max="13066" width="8.86328125" style="125"/>
    <col min="13067" max="13067" width="10" style="125" bestFit="1" customWidth="1"/>
    <col min="13068" max="13313" width="8.86328125" style="125"/>
    <col min="13314" max="13314" width="24.59765625" style="125" bestFit="1" customWidth="1"/>
    <col min="13315" max="13315" width="8.3984375" style="125" bestFit="1" customWidth="1"/>
    <col min="13316" max="13322" width="8.86328125" style="125"/>
    <col min="13323" max="13323" width="10" style="125" bestFit="1" customWidth="1"/>
    <col min="13324" max="13569" width="8.86328125" style="125"/>
    <col min="13570" max="13570" width="24.59765625" style="125" bestFit="1" customWidth="1"/>
    <col min="13571" max="13571" width="8.3984375" style="125" bestFit="1" customWidth="1"/>
    <col min="13572" max="13578" width="8.86328125" style="125"/>
    <col min="13579" max="13579" width="10" style="125" bestFit="1" customWidth="1"/>
    <col min="13580" max="13825" width="8.86328125" style="125"/>
    <col min="13826" max="13826" width="24.59765625" style="125" bestFit="1" customWidth="1"/>
    <col min="13827" max="13827" width="8.3984375" style="125" bestFit="1" customWidth="1"/>
    <col min="13828" max="13834" width="8.86328125" style="125"/>
    <col min="13835" max="13835" width="10" style="125" bestFit="1" customWidth="1"/>
    <col min="13836" max="14081" width="8.86328125" style="125"/>
    <col min="14082" max="14082" width="24.59765625" style="125" bestFit="1" customWidth="1"/>
    <col min="14083" max="14083" width="8.3984375" style="125" bestFit="1" customWidth="1"/>
    <col min="14084" max="14090" width="8.86328125" style="125"/>
    <col min="14091" max="14091" width="10" style="125" bestFit="1" customWidth="1"/>
    <col min="14092" max="14337" width="8.86328125" style="125"/>
    <col min="14338" max="14338" width="24.59765625" style="125" bestFit="1" customWidth="1"/>
    <col min="14339" max="14339" width="8.3984375" style="125" bestFit="1" customWidth="1"/>
    <col min="14340" max="14346" width="8.86328125" style="125"/>
    <col min="14347" max="14347" width="10" style="125" bestFit="1" customWidth="1"/>
    <col min="14348" max="14593" width="8.86328125" style="125"/>
    <col min="14594" max="14594" width="24.59765625" style="125" bestFit="1" customWidth="1"/>
    <col min="14595" max="14595" width="8.3984375" style="125" bestFit="1" customWidth="1"/>
    <col min="14596" max="14602" width="8.86328125" style="125"/>
    <col min="14603" max="14603" width="10" style="125" bestFit="1" customWidth="1"/>
    <col min="14604" max="14849" width="8.86328125" style="125"/>
    <col min="14850" max="14850" width="24.59765625" style="125" bestFit="1" customWidth="1"/>
    <col min="14851" max="14851" width="8.3984375" style="125" bestFit="1" customWidth="1"/>
    <col min="14852" max="14858" width="8.86328125" style="125"/>
    <col min="14859" max="14859" width="10" style="125" bestFit="1" customWidth="1"/>
    <col min="14860" max="15105" width="8.86328125" style="125"/>
    <col min="15106" max="15106" width="24.59765625" style="125" bestFit="1" customWidth="1"/>
    <col min="15107" max="15107" width="8.3984375" style="125" bestFit="1" customWidth="1"/>
    <col min="15108" max="15114" width="8.86328125" style="125"/>
    <col min="15115" max="15115" width="10" style="125" bestFit="1" customWidth="1"/>
    <col min="15116" max="15361" width="8.86328125" style="125"/>
    <col min="15362" max="15362" width="24.59765625" style="125" bestFit="1" customWidth="1"/>
    <col min="15363" max="15363" width="8.3984375" style="125" bestFit="1" customWidth="1"/>
    <col min="15364" max="15370" width="8.86328125" style="125"/>
    <col min="15371" max="15371" width="10" style="125" bestFit="1" customWidth="1"/>
    <col min="15372" max="15617" width="8.86328125" style="125"/>
    <col min="15618" max="15618" width="24.59765625" style="125" bestFit="1" customWidth="1"/>
    <col min="15619" max="15619" width="8.3984375" style="125" bestFit="1" customWidth="1"/>
    <col min="15620" max="15626" width="8.86328125" style="125"/>
    <col min="15627" max="15627" width="10" style="125" bestFit="1" customWidth="1"/>
    <col min="15628" max="15873" width="8.86328125" style="125"/>
    <col min="15874" max="15874" width="24.59765625" style="125" bestFit="1" customWidth="1"/>
    <col min="15875" max="15875" width="8.3984375" style="125" bestFit="1" customWidth="1"/>
    <col min="15876" max="15882" width="8.86328125" style="125"/>
    <col min="15883" max="15883" width="10" style="125" bestFit="1" customWidth="1"/>
    <col min="15884" max="16129" width="8.86328125" style="125"/>
    <col min="16130" max="16130" width="24.59765625" style="125" bestFit="1" customWidth="1"/>
    <col min="16131" max="16131" width="8.3984375" style="125" bestFit="1" customWidth="1"/>
    <col min="16132" max="16138" width="8.86328125" style="125"/>
    <col min="16139" max="16139" width="10" style="125" bestFit="1" customWidth="1"/>
    <col min="16140" max="16384" width="8.86328125" style="125"/>
  </cols>
  <sheetData>
    <row r="1" spans="1:12" ht="13.15" x14ac:dyDescent="0.4">
      <c r="A1" s="41"/>
      <c r="B1" s="42"/>
      <c r="C1" s="42"/>
      <c r="D1" s="42"/>
      <c r="E1" s="15" t="s">
        <v>30</v>
      </c>
      <c r="F1" s="16" t="str">
        <f>'STR REM'!F1</f>
        <v>HIG-73-21.11</v>
      </c>
      <c r="G1" s="14"/>
      <c r="H1" s="14"/>
      <c r="I1" s="17"/>
      <c r="J1" s="18"/>
      <c r="K1" s="19"/>
      <c r="L1" s="20"/>
    </row>
    <row r="2" spans="1:12" ht="13.15" x14ac:dyDescent="0.4">
      <c r="A2" s="107"/>
      <c r="B2" s="47"/>
      <c r="C2" s="47"/>
      <c r="D2" s="47"/>
      <c r="E2" s="23" t="s">
        <v>31</v>
      </c>
      <c r="F2" s="24" t="str">
        <f>'STR REM'!F2</f>
        <v>HIG-00073-21.110</v>
      </c>
      <c r="G2" s="22"/>
      <c r="H2" s="22"/>
      <c r="I2" s="25"/>
      <c r="J2" s="26" t="s">
        <v>32</v>
      </c>
      <c r="K2" s="27">
        <f>'STR REM'!J2</f>
        <v>45739</v>
      </c>
      <c r="L2" s="28"/>
    </row>
    <row r="3" spans="1:12" ht="13.15" x14ac:dyDescent="0.4">
      <c r="A3" s="107"/>
      <c r="B3" s="47"/>
      <c r="C3" s="47"/>
      <c r="D3" s="47"/>
      <c r="F3" s="24"/>
      <c r="G3" s="22"/>
      <c r="H3" s="22"/>
      <c r="I3" s="25"/>
      <c r="J3" s="26" t="s">
        <v>33</v>
      </c>
      <c r="K3" s="29" t="str">
        <f>'STR REM'!J3</f>
        <v>GLA</v>
      </c>
      <c r="L3" s="128"/>
    </row>
    <row r="4" spans="1:12" x14ac:dyDescent="0.35">
      <c r="A4" s="31"/>
      <c r="B4" s="47"/>
      <c r="C4" s="47"/>
      <c r="D4" s="47"/>
      <c r="E4" s="22"/>
      <c r="F4" s="33"/>
      <c r="G4" s="22"/>
      <c r="H4" s="22"/>
      <c r="I4" s="25"/>
      <c r="J4" s="26" t="s">
        <v>34</v>
      </c>
      <c r="K4" s="34"/>
      <c r="L4" s="128"/>
    </row>
    <row r="5" spans="1:12" ht="15" x14ac:dyDescent="0.35">
      <c r="A5" s="107"/>
      <c r="B5" s="47"/>
      <c r="C5" s="47"/>
      <c r="D5" s="47"/>
      <c r="E5" s="35" t="s">
        <v>35</v>
      </c>
      <c r="F5" s="33"/>
      <c r="G5" s="22"/>
      <c r="H5" s="22"/>
      <c r="I5" s="25"/>
      <c r="J5" s="26" t="s">
        <v>36</v>
      </c>
      <c r="K5" s="36"/>
      <c r="L5" s="128"/>
    </row>
    <row r="6" spans="1:12" ht="13.15" thickBot="1" x14ac:dyDescent="0.4">
      <c r="A6" s="115"/>
      <c r="B6" s="79"/>
      <c r="C6" s="79"/>
      <c r="D6" s="79"/>
      <c r="E6" s="22"/>
      <c r="F6" s="38"/>
      <c r="G6" s="38"/>
      <c r="H6" s="38"/>
      <c r="I6" s="39"/>
      <c r="J6" s="38"/>
      <c r="K6" s="38"/>
      <c r="L6" s="136"/>
    </row>
    <row r="7" spans="1:12" ht="13.15" x14ac:dyDescent="0.4">
      <c r="A7" s="177"/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9"/>
    </row>
    <row r="8" spans="1:12" x14ac:dyDescent="0.35">
      <c r="A8" s="127"/>
      <c r="G8" s="45"/>
      <c r="L8" s="128"/>
    </row>
    <row r="9" spans="1:12" x14ac:dyDescent="0.35">
      <c r="A9" s="127"/>
      <c r="B9" s="46" t="s">
        <v>37</v>
      </c>
      <c r="C9" s="446" t="s">
        <v>194</v>
      </c>
      <c r="D9" s="447"/>
      <c r="E9" s="447"/>
      <c r="F9" s="447"/>
      <c r="G9" s="447"/>
      <c r="H9" s="448"/>
      <c r="I9" s="47"/>
      <c r="J9" s="46" t="s">
        <v>38</v>
      </c>
      <c r="K9" s="48" t="s">
        <v>195</v>
      </c>
      <c r="L9" s="128"/>
    </row>
    <row r="10" spans="1:12" x14ac:dyDescent="0.35">
      <c r="A10" s="127"/>
      <c r="C10" s="449"/>
      <c r="D10" s="450"/>
      <c r="E10" s="450"/>
      <c r="F10" s="450"/>
      <c r="G10" s="450"/>
      <c r="H10" s="451"/>
      <c r="I10" s="47"/>
      <c r="J10" s="46" t="s">
        <v>40</v>
      </c>
      <c r="K10" s="49">
        <f>F14</f>
        <v>5</v>
      </c>
      <c r="L10" s="128"/>
    </row>
    <row r="11" spans="1:12" x14ac:dyDescent="0.35">
      <c r="A11" s="127"/>
      <c r="C11" s="452"/>
      <c r="D11" s="453"/>
      <c r="E11" s="453"/>
      <c r="F11" s="453"/>
      <c r="G11" s="453"/>
      <c r="H11" s="454"/>
      <c r="J11" s="46" t="s">
        <v>41</v>
      </c>
      <c r="K11" s="129" t="s">
        <v>29</v>
      </c>
      <c r="L11" s="128"/>
    </row>
    <row r="12" spans="1:12" x14ac:dyDescent="0.35">
      <c r="A12" s="127"/>
      <c r="L12" s="128"/>
    </row>
    <row r="13" spans="1:12" x14ac:dyDescent="0.35">
      <c r="A13" s="127"/>
      <c r="L13" s="128"/>
    </row>
    <row r="14" spans="1:12" x14ac:dyDescent="0.35">
      <c r="A14" s="127"/>
      <c r="B14" s="125" t="s">
        <v>132</v>
      </c>
      <c r="E14" s="125" t="s">
        <v>45</v>
      </c>
      <c r="F14" s="168">
        <f>5</f>
        <v>5</v>
      </c>
      <c r="L14" s="128"/>
    </row>
    <row r="15" spans="1:12" x14ac:dyDescent="0.35">
      <c r="A15" s="127"/>
      <c r="B15" s="125" t="s">
        <v>133</v>
      </c>
      <c r="E15" s="125" t="s">
        <v>45</v>
      </c>
      <c r="F15" s="168">
        <v>111.67</v>
      </c>
      <c r="L15" s="128"/>
    </row>
    <row r="16" spans="1:12" x14ac:dyDescent="0.35">
      <c r="A16" s="127"/>
      <c r="L16" s="128"/>
    </row>
    <row r="17" spans="1:17" x14ac:dyDescent="0.35">
      <c r="A17" s="127"/>
      <c r="B17" s="125" t="s">
        <v>134</v>
      </c>
      <c r="E17" s="125" t="s">
        <v>45</v>
      </c>
      <c r="F17" s="180">
        <v>32000</v>
      </c>
      <c r="L17" s="128"/>
      <c r="Q17" s="181"/>
    </row>
    <row r="18" spans="1:17" x14ac:dyDescent="0.35">
      <c r="A18" s="127"/>
      <c r="L18" s="128"/>
    </row>
    <row r="19" spans="1:17" x14ac:dyDescent="0.35">
      <c r="A19" s="127"/>
      <c r="B19" s="125" t="s">
        <v>135</v>
      </c>
      <c r="E19" s="125" t="s">
        <v>45</v>
      </c>
      <c r="F19" s="345">
        <f>F14*F17</f>
        <v>160000</v>
      </c>
      <c r="L19" s="128"/>
    </row>
    <row r="20" spans="1:17" ht="13.15" thickBot="1" x14ac:dyDescent="0.4">
      <c r="A20" s="182"/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6"/>
    </row>
    <row r="21" spans="1:17" x14ac:dyDescent="0.35">
      <c r="A21" s="127"/>
      <c r="L21" s="178"/>
    </row>
    <row r="22" spans="1:17" x14ac:dyDescent="0.35">
      <c r="A22" s="127"/>
    </row>
    <row r="23" spans="1:17" x14ac:dyDescent="0.35">
      <c r="A23" s="127"/>
    </row>
    <row r="24" spans="1:17" x14ac:dyDescent="0.35">
      <c r="A24" s="127"/>
    </row>
    <row r="25" spans="1:17" x14ac:dyDescent="0.35">
      <c r="A25" s="127"/>
    </row>
    <row r="26" spans="1:17" x14ac:dyDescent="0.35">
      <c r="A26" s="127"/>
    </row>
    <row r="27" spans="1:17" ht="13.15" x14ac:dyDescent="0.4">
      <c r="E27" s="183"/>
    </row>
    <row r="28" spans="1:17" ht="13.15" x14ac:dyDescent="0.4">
      <c r="D28" s="184"/>
    </row>
    <row r="30" spans="1:17" ht="13.15" x14ac:dyDescent="0.4">
      <c r="A30" s="183"/>
      <c r="B30" s="183"/>
      <c r="C30" s="183"/>
      <c r="E30" s="183"/>
      <c r="F30" s="183"/>
      <c r="G30" s="183"/>
      <c r="H30" s="183"/>
      <c r="I30" s="183"/>
      <c r="J30" s="183"/>
      <c r="K30" s="183"/>
    </row>
    <row r="31" spans="1:17" ht="13.15" x14ac:dyDescent="0.4">
      <c r="A31" s="185"/>
      <c r="B31" s="183"/>
      <c r="C31" s="183"/>
      <c r="D31" s="183"/>
      <c r="E31" s="183"/>
      <c r="F31" s="183"/>
      <c r="G31" s="183"/>
      <c r="H31" s="183"/>
      <c r="I31" s="183"/>
      <c r="J31" s="183"/>
      <c r="K31" s="183"/>
    </row>
    <row r="32" spans="1:17" ht="13.15" x14ac:dyDescent="0.4">
      <c r="D32" s="183"/>
    </row>
    <row r="33" spans="1:10" ht="13.15" x14ac:dyDescent="0.4">
      <c r="E33" s="183"/>
    </row>
    <row r="34" spans="1:10" ht="13.15" x14ac:dyDescent="0.4">
      <c r="D34" s="184"/>
    </row>
    <row r="36" spans="1:10" ht="13.15" x14ac:dyDescent="0.4">
      <c r="A36" s="183"/>
      <c r="B36" s="183"/>
      <c r="C36" s="183"/>
      <c r="E36" s="183"/>
    </row>
    <row r="37" spans="1:10" ht="13.15" x14ac:dyDescent="0.4">
      <c r="A37" s="185"/>
      <c r="B37" s="183"/>
      <c r="C37" s="183"/>
      <c r="D37" s="183"/>
      <c r="E37" s="183"/>
    </row>
    <row r="38" spans="1:10" ht="13.15" x14ac:dyDescent="0.4">
      <c r="D38" s="183"/>
      <c r="F38" s="183"/>
      <c r="G38" s="183"/>
      <c r="H38" s="183"/>
      <c r="I38" s="183"/>
      <c r="J38" s="183"/>
    </row>
    <row r="39" spans="1:10" ht="13.15" x14ac:dyDescent="0.4">
      <c r="F39" s="183"/>
      <c r="G39" s="183"/>
      <c r="H39" s="183"/>
      <c r="I39" s="183"/>
      <c r="J39" s="183"/>
    </row>
    <row r="40" spans="1:10" ht="13.15" x14ac:dyDescent="0.4">
      <c r="E40" s="183"/>
    </row>
    <row r="41" spans="1:10" ht="13.15" x14ac:dyDescent="0.4">
      <c r="D41" s="184"/>
    </row>
    <row r="42" spans="1:10" x14ac:dyDescent="0.35">
      <c r="D42" s="186"/>
    </row>
    <row r="44" spans="1:10" ht="13.15" x14ac:dyDescent="0.4">
      <c r="J44" s="183"/>
    </row>
    <row r="45" spans="1:10" ht="13.15" x14ac:dyDescent="0.4">
      <c r="J45" s="183"/>
    </row>
  </sheetData>
  <mergeCells count="1">
    <mergeCell ref="C9:H11"/>
  </mergeCells>
  <pageMargins left="0.7" right="0.7" top="0.75" bottom="0.75" header="0.3" footer="0.3"/>
  <pageSetup scale="77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3F742-52E0-4142-9DD0-70476B990103}">
  <sheetPr>
    <tabColor theme="6"/>
  </sheetPr>
  <dimension ref="A1:L21"/>
  <sheetViews>
    <sheetView zoomScaleNormal="100" workbookViewId="0">
      <selection activeCell="W28" sqref="W28"/>
    </sheetView>
  </sheetViews>
  <sheetFormatPr defaultRowHeight="12.75" x14ac:dyDescent="0.35"/>
  <cols>
    <col min="1" max="1" width="23.1328125" customWidth="1"/>
    <col min="2" max="2" width="4.59765625" customWidth="1"/>
    <col min="4" max="4" width="11.3984375" customWidth="1"/>
    <col min="5" max="5" width="14" customWidth="1"/>
    <col min="6" max="6" width="12" customWidth="1"/>
    <col min="10" max="10" width="10.1328125" customWidth="1"/>
    <col min="11" max="11" width="10.59765625" customWidth="1"/>
  </cols>
  <sheetData>
    <row r="1" spans="1:12" ht="13.15" x14ac:dyDescent="0.4">
      <c r="A1" s="41"/>
      <c r="D1" s="14"/>
      <c r="E1" s="15" t="s">
        <v>30</v>
      </c>
      <c r="F1" s="16" t="str">
        <f>'STR REM'!F1</f>
        <v>HIG-73-21.11</v>
      </c>
      <c r="G1" s="14"/>
      <c r="H1" s="14"/>
      <c r="I1" s="17"/>
      <c r="J1" s="18"/>
      <c r="K1" s="19"/>
      <c r="L1" s="20"/>
    </row>
    <row r="2" spans="1:12" ht="13.15" x14ac:dyDescent="0.4">
      <c r="A2" s="107"/>
      <c r="D2" s="22"/>
      <c r="E2" s="23" t="s">
        <v>31</v>
      </c>
      <c r="F2" s="24" t="str">
        <f>'STR REM'!F2</f>
        <v>HIG-00073-21.110</v>
      </c>
      <c r="G2" s="22"/>
      <c r="H2" s="22"/>
      <c r="I2" s="25"/>
      <c r="J2" s="26" t="s">
        <v>32</v>
      </c>
      <c r="K2" s="27">
        <f>'STR REM'!J2</f>
        <v>45739</v>
      </c>
      <c r="L2" s="28"/>
    </row>
    <row r="3" spans="1:12" ht="13.15" x14ac:dyDescent="0.4">
      <c r="A3" s="107"/>
      <c r="D3" s="22"/>
      <c r="F3" s="24"/>
      <c r="G3" s="22"/>
      <c r="H3" s="22"/>
      <c r="I3" s="25"/>
      <c r="J3" s="26" t="s">
        <v>33</v>
      </c>
      <c r="K3" s="29" t="str">
        <f>'STR REM'!J3</f>
        <v>GLA</v>
      </c>
      <c r="L3" s="30"/>
    </row>
    <row r="4" spans="1:12" x14ac:dyDescent="0.35">
      <c r="A4" s="31"/>
      <c r="D4" s="22"/>
      <c r="E4" s="22"/>
      <c r="F4" s="33"/>
      <c r="G4" s="22"/>
      <c r="H4" s="22"/>
      <c r="I4" s="25"/>
      <c r="J4" s="26" t="s">
        <v>34</v>
      </c>
      <c r="K4" s="34"/>
      <c r="L4" s="30"/>
    </row>
    <row r="5" spans="1:12" ht="15" x14ac:dyDescent="0.35">
      <c r="A5" s="107"/>
      <c r="D5" s="22"/>
      <c r="E5" s="35" t="s">
        <v>35</v>
      </c>
      <c r="F5" s="33"/>
      <c r="G5" s="22"/>
      <c r="H5" s="22"/>
      <c r="I5" s="25"/>
      <c r="J5" s="26" t="s">
        <v>36</v>
      </c>
      <c r="K5" s="36"/>
      <c r="L5" s="30"/>
    </row>
    <row r="6" spans="1:12" x14ac:dyDescent="0.35">
      <c r="A6" s="115"/>
      <c r="B6" s="38"/>
      <c r="C6" s="38"/>
      <c r="D6" s="38"/>
      <c r="E6" s="38"/>
      <c r="F6" s="38"/>
      <c r="G6" s="38"/>
      <c r="H6" s="38"/>
      <c r="I6" s="39"/>
      <c r="J6" s="38"/>
      <c r="K6" s="38"/>
      <c r="L6" s="40"/>
    </row>
    <row r="7" spans="1:12" ht="14.25" x14ac:dyDescent="0.45">
      <c r="A7" s="123"/>
      <c r="B7" s="124"/>
      <c r="C7" s="124"/>
      <c r="D7" s="124"/>
      <c r="E7" s="125"/>
      <c r="F7" s="125"/>
      <c r="G7" s="125"/>
      <c r="H7" s="125"/>
      <c r="I7" s="125"/>
      <c r="J7" s="125"/>
      <c r="K7" s="125"/>
      <c r="L7" s="126"/>
    </row>
    <row r="8" spans="1:12" x14ac:dyDescent="0.35">
      <c r="A8" s="127"/>
      <c r="B8" s="125"/>
      <c r="C8" s="125"/>
      <c r="D8" s="125"/>
      <c r="E8" s="125"/>
      <c r="F8" s="125"/>
      <c r="G8" s="45"/>
      <c r="H8" s="125"/>
      <c r="I8" s="125"/>
      <c r="J8" s="125"/>
      <c r="K8" s="125"/>
      <c r="L8" s="128"/>
    </row>
    <row r="9" spans="1:12" ht="13.35" customHeight="1" x14ac:dyDescent="0.35">
      <c r="A9" s="127"/>
      <c r="B9" s="46" t="s">
        <v>37</v>
      </c>
      <c r="C9" s="446" t="s">
        <v>11</v>
      </c>
      <c r="D9" s="447"/>
      <c r="E9" s="447"/>
      <c r="F9" s="447"/>
      <c r="G9" s="447"/>
      <c r="H9" s="448"/>
      <c r="I9" s="47"/>
      <c r="J9" s="46" t="s">
        <v>38</v>
      </c>
      <c r="K9" s="48" t="s">
        <v>127</v>
      </c>
      <c r="L9" s="128"/>
    </row>
    <row r="10" spans="1:12" x14ac:dyDescent="0.35">
      <c r="A10" s="127"/>
      <c r="B10" s="125"/>
      <c r="C10" s="449"/>
      <c r="D10" s="450"/>
      <c r="E10" s="450"/>
      <c r="F10" s="450"/>
      <c r="G10" s="450"/>
      <c r="H10" s="451"/>
      <c r="I10" s="47"/>
      <c r="J10" s="46" t="s">
        <v>40</v>
      </c>
      <c r="K10" s="49">
        <f>K21</f>
        <v>27</v>
      </c>
      <c r="L10" s="128"/>
    </row>
    <row r="11" spans="1:12" x14ac:dyDescent="0.35">
      <c r="A11" s="127"/>
      <c r="B11" s="125"/>
      <c r="C11" s="452"/>
      <c r="D11" s="453"/>
      <c r="E11" s="453"/>
      <c r="F11" s="453"/>
      <c r="G11" s="453"/>
      <c r="H11" s="454"/>
      <c r="I11" s="125"/>
      <c r="J11" s="46" t="s">
        <v>41</v>
      </c>
      <c r="K11" s="129" t="s">
        <v>25</v>
      </c>
      <c r="L11" s="128"/>
    </row>
    <row r="12" spans="1:12" x14ac:dyDescent="0.35">
      <c r="A12" s="127"/>
      <c r="B12" s="125"/>
      <c r="C12" s="95"/>
      <c r="D12" s="95"/>
      <c r="E12" s="95"/>
      <c r="F12" s="95"/>
      <c r="G12" s="95"/>
      <c r="H12" s="95"/>
      <c r="I12" s="125"/>
      <c r="J12" s="46"/>
      <c r="K12" s="130"/>
      <c r="L12" s="128"/>
    </row>
    <row r="13" spans="1:12" ht="13.15" x14ac:dyDescent="0.4">
      <c r="A13" s="456"/>
      <c r="B13" s="457"/>
      <c r="C13" s="10"/>
      <c r="D13" s="10"/>
      <c r="E13" s="10"/>
      <c r="F13" s="10"/>
      <c r="G13" s="10"/>
      <c r="H13" s="10"/>
      <c r="I13" s="10"/>
      <c r="J13" s="10"/>
      <c r="K13" s="10"/>
      <c r="L13" s="143"/>
    </row>
    <row r="14" spans="1:12" ht="26.1" customHeight="1" x14ac:dyDescent="0.4">
      <c r="A14" s="141"/>
      <c r="B14" s="10"/>
      <c r="C14" s="10"/>
      <c r="D14" s="157" t="s">
        <v>118</v>
      </c>
      <c r="E14" s="157" t="s">
        <v>129</v>
      </c>
      <c r="F14" s="164" t="s">
        <v>106</v>
      </c>
      <c r="G14" s="157" t="s">
        <v>19</v>
      </c>
      <c r="H14" s="1"/>
      <c r="I14" s="157" t="s">
        <v>131</v>
      </c>
      <c r="J14" s="10"/>
      <c r="K14" s="10"/>
      <c r="L14" s="143"/>
    </row>
    <row r="15" spans="1:12" ht="12.6" customHeight="1" x14ac:dyDescent="0.45">
      <c r="A15" s="141" t="s">
        <v>211</v>
      </c>
      <c r="B15" s="10"/>
      <c r="C15" s="154" t="s">
        <v>45</v>
      </c>
      <c r="D15" s="158">
        <f>'Porous Backfill'!H15</f>
        <v>10.470000000000027</v>
      </c>
      <c r="E15" s="160"/>
      <c r="F15" s="7">
        <v>3</v>
      </c>
      <c r="G15" s="166">
        <v>1</v>
      </c>
      <c r="H15" s="1"/>
      <c r="I15" s="166">
        <f>D15*F15*G15/9</f>
        <v>3.4900000000000091</v>
      </c>
      <c r="J15" s="10"/>
      <c r="K15" s="10"/>
      <c r="L15" s="143"/>
    </row>
    <row r="16" spans="1:12" ht="12.6" customHeight="1" x14ac:dyDescent="0.45">
      <c r="A16" s="141" t="s">
        <v>212</v>
      </c>
      <c r="B16" s="10"/>
      <c r="C16" s="154"/>
      <c r="D16" s="158">
        <f>'Porous Backfill'!H16</f>
        <v>10.959999999999923</v>
      </c>
      <c r="E16" s="160"/>
      <c r="F16" s="7">
        <v>3</v>
      </c>
      <c r="G16" s="166">
        <v>1</v>
      </c>
      <c r="H16" s="1"/>
      <c r="I16" s="166">
        <f>D16*F16*G16/9</f>
        <v>3.6533333333333076</v>
      </c>
      <c r="J16" s="10"/>
      <c r="K16" s="10"/>
      <c r="L16" s="357"/>
    </row>
    <row r="17" spans="1:12" ht="12.75" customHeight="1" x14ac:dyDescent="0.45">
      <c r="A17" s="141" t="s">
        <v>213</v>
      </c>
      <c r="B17" s="10"/>
      <c r="C17" s="10" t="s">
        <v>45</v>
      </c>
      <c r="D17" s="165"/>
      <c r="E17" s="160">
        <v>14.5</v>
      </c>
      <c r="F17" s="80">
        <v>3</v>
      </c>
      <c r="G17" s="166">
        <v>2</v>
      </c>
      <c r="H17" s="1"/>
      <c r="I17" s="166">
        <f>E17*F17*G17/9</f>
        <v>9.6666666666666661</v>
      </c>
      <c r="J17" s="10"/>
      <c r="K17" s="10"/>
      <c r="L17" s="143"/>
    </row>
    <row r="18" spans="1:12" ht="12.75" customHeight="1" x14ac:dyDescent="0.45">
      <c r="A18" s="141" t="s">
        <v>214</v>
      </c>
      <c r="B18" s="10"/>
      <c r="C18" s="10"/>
      <c r="D18" s="10"/>
      <c r="E18" s="158">
        <v>14.5</v>
      </c>
      <c r="F18" s="80">
        <v>3</v>
      </c>
      <c r="G18" s="166">
        <v>2</v>
      </c>
      <c r="H18" s="80"/>
      <c r="I18" s="166">
        <f>E18*F18*G18/9</f>
        <v>9.6666666666666661</v>
      </c>
      <c r="J18" s="144"/>
      <c r="K18" s="167"/>
      <c r="L18" s="128"/>
    </row>
    <row r="19" spans="1:12" ht="12.75" customHeight="1" x14ac:dyDescent="0.45">
      <c r="A19" s="141"/>
      <c r="B19" s="10"/>
      <c r="C19" s="10"/>
      <c r="D19" s="10"/>
      <c r="E19" s="158"/>
      <c r="F19" s="80"/>
      <c r="G19" s="166"/>
      <c r="H19" s="80" t="s">
        <v>90</v>
      </c>
      <c r="I19" s="166">
        <f>SUM(I15:I18)</f>
        <v>26.476666666666645</v>
      </c>
      <c r="J19" s="144"/>
      <c r="K19" s="167"/>
      <c r="L19" s="128"/>
    </row>
    <row r="20" spans="1:12" ht="12.75" customHeight="1" x14ac:dyDescent="0.35">
      <c r="A20" s="141"/>
      <c r="B20" s="10"/>
      <c r="C20" s="10"/>
      <c r="D20" s="10"/>
      <c r="E20" s="10"/>
      <c r="F20" s="10"/>
      <c r="G20" s="10"/>
      <c r="H20" s="80"/>
      <c r="I20" s="160"/>
      <c r="J20" s="144"/>
      <c r="K20" s="144"/>
      <c r="L20" s="128"/>
    </row>
    <row r="21" spans="1:12" ht="13.15" x14ac:dyDescent="0.4">
      <c r="A21" s="148"/>
      <c r="B21" s="149"/>
      <c r="C21" s="149"/>
      <c r="D21" s="149"/>
      <c r="E21" s="149"/>
      <c r="F21" s="149"/>
      <c r="G21" s="149"/>
      <c r="H21" s="149"/>
      <c r="I21" s="149"/>
      <c r="J21" s="149" t="s">
        <v>91</v>
      </c>
      <c r="K21" s="163">
        <f>ROUNDUP(I19,0)</f>
        <v>27</v>
      </c>
      <c r="L21" s="151"/>
    </row>
  </sheetData>
  <mergeCells count="2">
    <mergeCell ref="C9:H11"/>
    <mergeCell ref="A13:B13"/>
  </mergeCells>
  <pageMargins left="0.7" right="0.7" top="0.75" bottom="0.75" header="0.3" footer="0.3"/>
  <pageSetup scale="70" orientation="portrait" horizontalDpi="1200" verticalDpi="12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879B7-D7F8-4209-A3A4-2B365C87D0FE}">
  <sheetPr>
    <tabColor rgb="FF92D050"/>
  </sheetPr>
  <dimension ref="A1:L16"/>
  <sheetViews>
    <sheetView zoomScaleNormal="100" workbookViewId="0">
      <selection activeCell="I34" sqref="I34"/>
    </sheetView>
  </sheetViews>
  <sheetFormatPr defaultColWidth="8.86328125" defaultRowHeight="12.75" x14ac:dyDescent="0.35"/>
  <cols>
    <col min="1" max="9" width="8.86328125" style="125"/>
    <col min="10" max="10" width="10.3984375" style="125" customWidth="1"/>
    <col min="11" max="16384" width="8.86328125" style="125"/>
  </cols>
  <sheetData>
    <row r="1" spans="1:12" ht="13.15" x14ac:dyDescent="0.4">
      <c r="E1" s="101" t="s">
        <v>30</v>
      </c>
      <c r="F1" s="102" t="str">
        <f>'STR REM'!F1</f>
        <v>HIG-73-21.11</v>
      </c>
      <c r="G1" s="42"/>
      <c r="H1" s="42"/>
      <c r="I1" s="103"/>
      <c r="J1" s="104"/>
      <c r="K1" s="105"/>
      <c r="L1" s="106"/>
    </row>
    <row r="2" spans="1:12" ht="13.15" x14ac:dyDescent="0.4">
      <c r="E2" s="52" t="s">
        <v>31</v>
      </c>
      <c r="F2" s="108" t="str">
        <f>'STR REM'!F2</f>
        <v>HIG-00073-21.110</v>
      </c>
      <c r="G2" s="47"/>
      <c r="H2" s="47"/>
      <c r="I2" s="109"/>
      <c r="J2" s="46" t="s">
        <v>32</v>
      </c>
      <c r="K2" s="27">
        <f>'STR REM'!J2</f>
        <v>45739</v>
      </c>
      <c r="L2" s="110"/>
    </row>
    <row r="3" spans="1:12" ht="13.15" x14ac:dyDescent="0.4">
      <c r="F3" s="108"/>
      <c r="G3" s="47"/>
      <c r="H3" s="47"/>
      <c r="I3" s="109"/>
      <c r="J3" s="46" t="s">
        <v>33</v>
      </c>
      <c r="K3" s="29" t="str">
        <f>'STR REM'!J3</f>
        <v>GLA</v>
      </c>
      <c r="L3" s="128"/>
    </row>
    <row r="4" spans="1:12" x14ac:dyDescent="0.35">
      <c r="E4" s="187"/>
      <c r="F4" s="138"/>
      <c r="G4" s="47"/>
      <c r="H4" s="47"/>
      <c r="I4" s="109"/>
      <c r="J4" s="46" t="s">
        <v>34</v>
      </c>
      <c r="K4" s="34"/>
      <c r="L4" s="128"/>
    </row>
    <row r="5" spans="1:12" ht="15" x14ac:dyDescent="0.35">
      <c r="E5" s="113" t="s">
        <v>35</v>
      </c>
      <c r="F5" s="138"/>
      <c r="G5" s="47"/>
      <c r="H5" s="47"/>
      <c r="I5" s="109"/>
      <c r="J5" s="46" t="s">
        <v>36</v>
      </c>
      <c r="K5" s="36"/>
      <c r="L5" s="128"/>
    </row>
    <row r="6" spans="1:12" ht="13.15" thickBot="1" x14ac:dyDescent="0.4">
      <c r="E6" s="79"/>
      <c r="F6" s="79"/>
      <c r="G6" s="79"/>
      <c r="H6" s="79"/>
      <c r="I6" s="116"/>
      <c r="J6" s="79"/>
      <c r="K6" s="79"/>
      <c r="L6" s="136"/>
    </row>
    <row r="7" spans="1:12" ht="13.15" x14ac:dyDescent="0.4">
      <c r="A7" s="177"/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9"/>
    </row>
    <row r="8" spans="1:12" x14ac:dyDescent="0.35">
      <c r="A8" s="127"/>
      <c r="G8" s="45"/>
      <c r="L8" s="128"/>
    </row>
    <row r="9" spans="1:12" x14ac:dyDescent="0.35">
      <c r="A9" s="127"/>
      <c r="B9" s="46" t="s">
        <v>37</v>
      </c>
      <c r="C9" s="446" t="s">
        <v>136</v>
      </c>
      <c r="D9" s="447"/>
      <c r="E9" s="447"/>
      <c r="F9" s="447"/>
      <c r="G9" s="447"/>
      <c r="H9" s="448"/>
      <c r="I9" s="47"/>
      <c r="J9" s="46" t="s">
        <v>38</v>
      </c>
      <c r="K9" s="188" t="s">
        <v>137</v>
      </c>
      <c r="L9" s="128"/>
    </row>
    <row r="10" spans="1:12" x14ac:dyDescent="0.35">
      <c r="A10" s="127"/>
      <c r="C10" s="449"/>
      <c r="D10" s="450"/>
      <c r="E10" s="450"/>
      <c r="F10" s="450"/>
      <c r="G10" s="450"/>
      <c r="H10" s="451"/>
      <c r="I10" s="47"/>
      <c r="J10" s="46" t="s">
        <v>40</v>
      </c>
      <c r="K10" s="118">
        <f>K16</f>
        <v>12</v>
      </c>
      <c r="L10" s="128"/>
    </row>
    <row r="11" spans="1:12" x14ac:dyDescent="0.35">
      <c r="A11" s="127"/>
      <c r="C11" s="452"/>
      <c r="D11" s="453"/>
      <c r="E11" s="453"/>
      <c r="F11" s="453"/>
      <c r="G11" s="453"/>
      <c r="H11" s="454"/>
      <c r="J11" s="46" t="s">
        <v>41</v>
      </c>
      <c r="K11" s="119" t="s">
        <v>6</v>
      </c>
      <c r="L11" s="128"/>
    </row>
    <row r="12" spans="1:12" x14ac:dyDescent="0.35">
      <c r="A12" s="127"/>
      <c r="C12" s="171"/>
      <c r="D12" s="171"/>
      <c r="E12" s="171"/>
      <c r="F12" s="171"/>
      <c r="G12" s="171"/>
      <c r="H12" s="171"/>
      <c r="J12" s="46"/>
      <c r="K12" s="57"/>
      <c r="L12" s="128"/>
    </row>
    <row r="13" spans="1:12" x14ac:dyDescent="0.35">
      <c r="A13" s="127"/>
      <c r="L13" s="128"/>
    </row>
    <row r="14" spans="1:12" x14ac:dyDescent="0.35">
      <c r="A14" s="127"/>
      <c r="D14" s="189" t="s">
        <v>19</v>
      </c>
      <c r="E14" s="189" t="s">
        <v>197</v>
      </c>
      <c r="F14" s="168" t="s">
        <v>196</v>
      </c>
      <c r="G14" s="125" t="s">
        <v>138</v>
      </c>
      <c r="H14" s="168" t="s">
        <v>93</v>
      </c>
      <c r="L14" s="190"/>
    </row>
    <row r="15" spans="1:12" x14ac:dyDescent="0.35">
      <c r="A15" s="127"/>
      <c r="D15" s="189" t="s">
        <v>96</v>
      </c>
      <c r="E15" s="191">
        <v>3</v>
      </c>
      <c r="F15" s="191">
        <v>4</v>
      </c>
      <c r="G15" s="191">
        <v>1</v>
      </c>
      <c r="H15" s="192">
        <f>E15*F15*G15</f>
        <v>12</v>
      </c>
      <c r="K15" s="193"/>
      <c r="L15" s="194"/>
    </row>
    <row r="16" spans="1:12" ht="13.5" thickBot="1" x14ac:dyDescent="0.4">
      <c r="A16" s="182"/>
      <c r="B16" s="134"/>
      <c r="C16" s="134"/>
      <c r="D16" s="134"/>
      <c r="E16" s="134"/>
      <c r="F16" s="134"/>
      <c r="G16" s="134"/>
      <c r="H16" s="134"/>
      <c r="I16" s="134"/>
      <c r="J16" s="195" t="s">
        <v>66</v>
      </c>
      <c r="K16" s="196">
        <f>H15</f>
        <v>12</v>
      </c>
      <c r="L16" s="197" t="s">
        <v>6</v>
      </c>
    </row>
  </sheetData>
  <mergeCells count="1">
    <mergeCell ref="C9:H11"/>
  </mergeCells>
  <pageMargins left="0.7" right="0.7" top="0.75" bottom="0.75" header="0.3" footer="0.3"/>
  <pageSetup scale="84" orientation="portrait" horizontalDpi="1200" verticalDpi="12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9279F-F4B6-4280-B0BD-F9E2E1FBD6CB}">
  <sheetPr>
    <tabColor theme="6"/>
  </sheetPr>
  <dimension ref="A1:L18"/>
  <sheetViews>
    <sheetView zoomScaleNormal="100" workbookViewId="0">
      <selection activeCell="D34" sqref="D34"/>
    </sheetView>
  </sheetViews>
  <sheetFormatPr defaultColWidth="8.86328125" defaultRowHeight="12.75" x14ac:dyDescent="0.35"/>
  <cols>
    <col min="1" max="2" width="8.86328125" style="125"/>
    <col min="3" max="3" width="9.1328125" style="125" customWidth="1"/>
    <col min="4" max="4" width="8.86328125" style="125"/>
    <col min="5" max="5" width="10.59765625" style="125" customWidth="1"/>
    <col min="6" max="6" width="13.59765625" style="125" bestFit="1" customWidth="1"/>
    <col min="7" max="9" width="9.1328125" style="125" customWidth="1"/>
    <col min="10" max="10" width="11.1328125" style="125" customWidth="1"/>
    <col min="11" max="11" width="10.3984375" style="125" bestFit="1" customWidth="1"/>
    <col min="12" max="16384" width="8.86328125" style="125"/>
  </cols>
  <sheetData>
    <row r="1" spans="1:12" ht="13.15" x14ac:dyDescent="0.4">
      <c r="A1" s="221"/>
      <c r="B1" s="222"/>
      <c r="C1" s="222"/>
      <c r="D1" s="223"/>
      <c r="E1" s="15" t="s">
        <v>30</v>
      </c>
      <c r="F1" s="16" t="str">
        <f>'STR REM'!F1</f>
        <v>HIG-73-21.11</v>
      </c>
      <c r="G1" s="223"/>
      <c r="H1" s="223"/>
      <c r="I1" s="224"/>
      <c r="J1" s="225"/>
      <c r="K1" s="224"/>
      <c r="L1" s="226"/>
    </row>
    <row r="2" spans="1:12" ht="13.15" x14ac:dyDescent="0.4">
      <c r="A2" s="227"/>
      <c r="B2" s="228"/>
      <c r="C2" s="228"/>
      <c r="D2" s="229"/>
      <c r="E2" s="23" t="s">
        <v>31</v>
      </c>
      <c r="F2" s="24" t="str">
        <f>'STR REM'!F2</f>
        <v>HIG-00073-21.110</v>
      </c>
      <c r="G2" s="229"/>
      <c r="H2" s="229"/>
      <c r="I2" s="32"/>
      <c r="J2" s="230" t="s">
        <v>32</v>
      </c>
      <c r="K2" s="27">
        <f>'STR REM'!J2</f>
        <v>45739</v>
      </c>
      <c r="L2" s="231"/>
    </row>
    <row r="3" spans="1:12" ht="13.15" x14ac:dyDescent="0.4">
      <c r="A3" s="227"/>
      <c r="B3" s="228"/>
      <c r="C3" s="228"/>
      <c r="D3" s="229"/>
      <c r="F3" s="24"/>
      <c r="G3" s="229"/>
      <c r="H3" s="229"/>
      <c r="I3" s="32"/>
      <c r="J3" s="230" t="s">
        <v>33</v>
      </c>
      <c r="K3" s="29" t="str">
        <f>'STR REM'!J3</f>
        <v>GLA</v>
      </c>
      <c r="L3" s="231"/>
    </row>
    <row r="4" spans="1:12" x14ac:dyDescent="0.35">
      <c r="A4" s="232"/>
      <c r="B4" s="228"/>
      <c r="C4" s="228"/>
      <c r="D4" s="228"/>
      <c r="E4" s="33"/>
      <c r="F4" s="33"/>
      <c r="G4" s="229"/>
      <c r="H4" s="229"/>
      <c r="I4" s="32"/>
      <c r="J4" s="230" t="s">
        <v>34</v>
      </c>
      <c r="K4" s="34"/>
      <c r="L4" s="231"/>
    </row>
    <row r="5" spans="1:12" ht="13.15" x14ac:dyDescent="0.35">
      <c r="A5" s="227"/>
      <c r="B5" s="228"/>
      <c r="C5" s="228"/>
      <c r="D5" s="228"/>
      <c r="E5" s="233" t="s">
        <v>35</v>
      </c>
      <c r="F5" s="33"/>
      <c r="G5" s="229"/>
      <c r="H5" s="229"/>
      <c r="I5" s="32"/>
      <c r="J5" s="230" t="s">
        <v>36</v>
      </c>
      <c r="K5" s="36"/>
      <c r="L5" s="231"/>
    </row>
    <row r="6" spans="1:12" ht="13.15" thickBot="1" x14ac:dyDescent="0.4">
      <c r="A6" s="234"/>
      <c r="B6" s="235"/>
      <c r="C6" s="235"/>
      <c r="D6" s="235"/>
      <c r="E6" s="235"/>
      <c r="F6" s="235"/>
      <c r="G6" s="236"/>
      <c r="H6" s="236"/>
      <c r="I6" s="235"/>
      <c r="J6" s="237"/>
      <c r="K6" s="235"/>
      <c r="L6" s="238"/>
    </row>
    <row r="7" spans="1:12" x14ac:dyDescent="0.35">
      <c r="A7" s="239"/>
      <c r="B7" s="240"/>
      <c r="C7" s="240"/>
      <c r="D7" s="240"/>
      <c r="E7" s="240"/>
      <c r="F7" s="240"/>
      <c r="G7" s="240"/>
      <c r="H7" s="240"/>
      <c r="I7" s="240"/>
      <c r="J7" s="241"/>
      <c r="K7" s="241"/>
      <c r="L7" s="242"/>
    </row>
    <row r="8" spans="1:12" x14ac:dyDescent="0.35">
      <c r="A8" s="243"/>
      <c r="B8" s="229"/>
      <c r="C8" s="229"/>
      <c r="D8" s="229"/>
      <c r="E8" s="229"/>
      <c r="F8" s="229"/>
      <c r="G8" s="244"/>
      <c r="H8" s="229"/>
      <c r="I8" s="229"/>
      <c r="J8" s="229"/>
      <c r="K8" s="229"/>
      <c r="L8" s="231"/>
    </row>
    <row r="9" spans="1:12" x14ac:dyDescent="0.35">
      <c r="A9" s="243"/>
      <c r="B9" s="187" t="s">
        <v>37</v>
      </c>
      <c r="C9" s="461" t="s">
        <v>12</v>
      </c>
      <c r="D9" s="462"/>
      <c r="E9" s="462"/>
      <c r="F9" s="462"/>
      <c r="G9" s="462"/>
      <c r="H9" s="463"/>
      <c r="I9" s="245"/>
      <c r="J9" s="187" t="s">
        <v>38</v>
      </c>
      <c r="K9" s="246" t="s">
        <v>146</v>
      </c>
      <c r="L9" s="231"/>
    </row>
    <row r="10" spans="1:12" x14ac:dyDescent="0.35">
      <c r="A10" s="243"/>
      <c r="B10" s="229"/>
      <c r="C10" s="464"/>
      <c r="D10" s="465"/>
      <c r="E10" s="465"/>
      <c r="F10" s="465"/>
      <c r="G10" s="465"/>
      <c r="H10" s="466"/>
      <c r="I10" s="245"/>
      <c r="J10" s="187" t="s">
        <v>40</v>
      </c>
      <c r="K10" s="247">
        <f>SUM(G14:G15)</f>
        <v>39.839999999999918</v>
      </c>
      <c r="L10" s="248"/>
    </row>
    <row r="11" spans="1:12" x14ac:dyDescent="0.35">
      <c r="A11" s="243"/>
      <c r="B11" s="229"/>
      <c r="C11" s="467"/>
      <c r="D11" s="468"/>
      <c r="E11" s="468"/>
      <c r="F11" s="468"/>
      <c r="G11" s="468"/>
      <c r="H11" s="469"/>
      <c r="I11" s="229"/>
      <c r="J11" s="187" t="s">
        <v>41</v>
      </c>
      <c r="K11" s="249" t="s">
        <v>28</v>
      </c>
      <c r="L11" s="248"/>
    </row>
    <row r="12" spans="1:12" x14ac:dyDescent="0.35">
      <c r="A12" s="243"/>
      <c r="B12" s="229"/>
      <c r="C12" s="229"/>
      <c r="D12" s="229"/>
      <c r="E12" s="229"/>
      <c r="F12" s="229"/>
      <c r="G12" s="244"/>
      <c r="H12" s="229"/>
      <c r="I12" s="229"/>
      <c r="J12" s="229"/>
      <c r="K12" s="229"/>
      <c r="L12" s="248"/>
    </row>
    <row r="13" spans="1:12" ht="13.15" x14ac:dyDescent="0.35">
      <c r="A13" s="243"/>
      <c r="B13" s="229"/>
      <c r="C13" s="276"/>
      <c r="D13" s="276" t="s">
        <v>147</v>
      </c>
      <c r="E13" s="276" t="s">
        <v>18</v>
      </c>
      <c r="F13" s="276" t="s">
        <v>148</v>
      </c>
      <c r="G13" s="277" t="s">
        <v>101</v>
      </c>
      <c r="H13" s="229"/>
      <c r="I13" s="229"/>
      <c r="J13" s="229"/>
      <c r="K13" s="229"/>
      <c r="L13" s="248"/>
    </row>
    <row r="14" spans="1:12" x14ac:dyDescent="0.35">
      <c r="A14" s="243"/>
      <c r="B14" s="229"/>
      <c r="C14" s="250" t="s">
        <v>120</v>
      </c>
      <c r="D14" s="191">
        <v>2</v>
      </c>
      <c r="E14" s="251">
        <v>1.5</v>
      </c>
      <c r="F14" s="251">
        <f>812.52-805.88</f>
        <v>6.6399999999999864</v>
      </c>
      <c r="G14" s="252">
        <f>D14*E14*F14</f>
        <v>19.919999999999959</v>
      </c>
      <c r="H14" s="229"/>
      <c r="I14" s="229"/>
      <c r="J14" s="229"/>
      <c r="K14" s="229"/>
      <c r="L14" s="248"/>
    </row>
    <row r="15" spans="1:12" x14ac:dyDescent="0.35">
      <c r="A15" s="243"/>
      <c r="B15" s="229"/>
      <c r="C15" s="250" t="s">
        <v>123</v>
      </c>
      <c r="D15" s="191">
        <v>2</v>
      </c>
      <c r="E15" s="251">
        <v>1.5</v>
      </c>
      <c r="F15" s="251">
        <f>814.91-808.27</f>
        <v>6.6399999999999864</v>
      </c>
      <c r="G15" s="252">
        <f t="shared" ref="G15" si="0">D15*E15*F15</f>
        <v>19.919999999999959</v>
      </c>
      <c r="I15" s="229"/>
      <c r="J15" s="229"/>
      <c r="K15" s="229"/>
      <c r="L15" s="248"/>
    </row>
    <row r="16" spans="1:12" x14ac:dyDescent="0.35">
      <c r="A16" s="253"/>
      <c r="B16" s="254"/>
      <c r="D16" s="240"/>
      <c r="E16" s="191"/>
      <c r="F16" s="250" t="s">
        <v>26</v>
      </c>
      <c r="G16" s="252">
        <f>SUM(G14:G15)</f>
        <v>39.839999999999918</v>
      </c>
      <c r="H16" s="255"/>
      <c r="I16" s="255"/>
      <c r="J16" s="241"/>
      <c r="K16" s="241"/>
      <c r="L16" s="256"/>
    </row>
    <row r="17" spans="1:12" x14ac:dyDescent="0.35">
      <c r="A17" s="253"/>
      <c r="B17" s="254"/>
      <c r="C17" s="257"/>
      <c r="D17" s="240"/>
      <c r="E17" s="191"/>
      <c r="F17" s="191"/>
      <c r="G17" s="229"/>
      <c r="H17" s="255"/>
      <c r="I17" s="255"/>
      <c r="J17" s="241"/>
      <c r="K17" s="241"/>
      <c r="L17" s="256"/>
    </row>
    <row r="18" spans="1:12" ht="13.5" thickBot="1" x14ac:dyDescent="0.4">
      <c r="A18" s="258"/>
      <c r="B18" s="259"/>
      <c r="C18" s="260"/>
      <c r="D18" s="261"/>
      <c r="E18" s="262"/>
      <c r="F18" s="262"/>
      <c r="G18" s="236"/>
      <c r="H18" s="262"/>
      <c r="I18" s="262"/>
      <c r="J18" s="263" t="s">
        <v>155</v>
      </c>
      <c r="K18" s="264">
        <f>ROUNDUP(G16,0)</f>
        <v>40</v>
      </c>
      <c r="L18" s="265" t="s">
        <v>28</v>
      </c>
    </row>
  </sheetData>
  <mergeCells count="1">
    <mergeCell ref="C9:H11"/>
  </mergeCells>
  <pageMargins left="0.7" right="0.7" top="0.75" bottom="0.75" header="0.3" footer="0.3"/>
  <pageSetup scale="5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B2A91-A690-49A2-A36F-4246183C3637}">
  <dimension ref="B1:J49"/>
  <sheetViews>
    <sheetView tabSelected="1" workbookViewId="0">
      <selection activeCell="J30" sqref="J30"/>
    </sheetView>
  </sheetViews>
  <sheetFormatPr defaultRowHeight="12.75" x14ac:dyDescent="0.35"/>
  <cols>
    <col min="2" max="4" width="11.59765625" customWidth="1"/>
    <col min="5" max="5" width="12.265625" customWidth="1"/>
    <col min="6" max="6" width="121.265625" bestFit="1" customWidth="1"/>
    <col min="7" max="9" width="10.59765625" customWidth="1"/>
    <col min="10" max="10" width="21.1328125" customWidth="1"/>
  </cols>
  <sheetData>
    <row r="1" spans="2:10" ht="13.15" thickBot="1" x14ac:dyDescent="0.4"/>
    <row r="2" spans="2:10" ht="13.15" x14ac:dyDescent="0.4">
      <c r="B2" s="428" t="s">
        <v>219</v>
      </c>
      <c r="C2" s="429"/>
      <c r="D2" s="384" t="s">
        <v>220</v>
      </c>
      <c r="E2" s="385">
        <v>45826</v>
      </c>
      <c r="F2" s="430" t="s">
        <v>221</v>
      </c>
      <c r="G2" s="386"/>
      <c r="H2" s="386"/>
      <c r="I2" s="386"/>
      <c r="J2" s="387"/>
    </row>
    <row r="3" spans="2:10" ht="13.5" thickBot="1" x14ac:dyDescent="0.4">
      <c r="B3" s="432" t="s">
        <v>222</v>
      </c>
      <c r="C3" s="433"/>
      <c r="D3" s="388" t="s">
        <v>220</v>
      </c>
      <c r="E3" s="389">
        <v>45828</v>
      </c>
      <c r="F3" s="431"/>
      <c r="G3" s="390"/>
      <c r="H3" s="390"/>
      <c r="I3" s="390"/>
      <c r="J3" s="391" t="s">
        <v>223</v>
      </c>
    </row>
    <row r="4" spans="2:10" x14ac:dyDescent="0.35">
      <c r="B4" s="434" t="s">
        <v>224</v>
      </c>
      <c r="C4" s="436" t="s">
        <v>225</v>
      </c>
      <c r="D4" s="436" t="s">
        <v>226</v>
      </c>
      <c r="E4" s="436" t="s">
        <v>227</v>
      </c>
      <c r="F4" s="436" t="s">
        <v>228</v>
      </c>
      <c r="G4" s="424" t="s">
        <v>229</v>
      </c>
      <c r="H4" s="424" t="s">
        <v>230</v>
      </c>
      <c r="I4" s="424" t="s">
        <v>231</v>
      </c>
      <c r="J4" s="426" t="s">
        <v>232</v>
      </c>
    </row>
    <row r="5" spans="2:10" ht="13.15" thickBot="1" x14ac:dyDescent="0.4">
      <c r="B5" s="435"/>
      <c r="C5" s="437"/>
      <c r="D5" s="437"/>
      <c r="E5" s="437"/>
      <c r="F5" s="438"/>
      <c r="G5" s="425"/>
      <c r="H5" s="425"/>
      <c r="I5" s="425"/>
      <c r="J5" s="427"/>
    </row>
    <row r="6" spans="2:10" ht="13.15" x14ac:dyDescent="0.35">
      <c r="B6" s="392">
        <v>202</v>
      </c>
      <c r="C6" s="393">
        <v>11003</v>
      </c>
      <c r="D6" s="394" t="s">
        <v>0</v>
      </c>
      <c r="E6" s="394"/>
      <c r="F6" s="421" t="s">
        <v>183</v>
      </c>
      <c r="G6" s="394"/>
      <c r="H6" s="394"/>
      <c r="I6" s="394" t="s">
        <v>0</v>
      </c>
      <c r="J6" s="395">
        <v>3</v>
      </c>
    </row>
    <row r="7" spans="2:10" ht="13.15" x14ac:dyDescent="0.35">
      <c r="B7" s="396">
        <v>202</v>
      </c>
      <c r="C7" s="397">
        <v>22900</v>
      </c>
      <c r="D7" s="398">
        <f>SUM(G7:I7)</f>
        <v>80</v>
      </c>
      <c r="E7" s="397" t="s">
        <v>233</v>
      </c>
      <c r="F7" s="399" t="s">
        <v>1</v>
      </c>
      <c r="G7" s="398"/>
      <c r="H7" s="398"/>
      <c r="I7" s="398">
        <f>'APP SLAB REM'!$K$10</f>
        <v>80</v>
      </c>
      <c r="J7" s="400"/>
    </row>
    <row r="8" spans="2:10" ht="13.15" x14ac:dyDescent="0.35">
      <c r="B8" s="396">
        <v>202</v>
      </c>
      <c r="C8" s="397">
        <v>23500</v>
      </c>
      <c r="D8" s="398">
        <f>SUM(G8:I8)</f>
        <v>571</v>
      </c>
      <c r="E8" s="397" t="s">
        <v>233</v>
      </c>
      <c r="F8" s="399" t="s">
        <v>234</v>
      </c>
      <c r="G8" s="398"/>
      <c r="H8" s="398"/>
      <c r="I8" s="398">
        <f>'WEARING COURSE REM'!$K$10</f>
        <v>571</v>
      </c>
      <c r="J8" s="400"/>
    </row>
    <row r="9" spans="2:10" ht="13.15" x14ac:dyDescent="0.35">
      <c r="B9" s="396"/>
      <c r="C9" s="397"/>
      <c r="D9" s="398"/>
      <c r="E9" s="397"/>
      <c r="F9" s="399"/>
      <c r="G9" s="398"/>
      <c r="H9" s="398"/>
      <c r="I9" s="398"/>
      <c r="J9" s="400"/>
    </row>
    <row r="10" spans="2:10" ht="13.15" x14ac:dyDescent="0.35">
      <c r="B10" s="396">
        <v>503</v>
      </c>
      <c r="C10" s="397">
        <v>11101</v>
      </c>
      <c r="D10" s="398" t="s">
        <v>0</v>
      </c>
      <c r="E10" s="398"/>
      <c r="F10" s="399" t="s">
        <v>81</v>
      </c>
      <c r="G10" s="398" t="s">
        <v>0</v>
      </c>
      <c r="H10" s="398"/>
      <c r="I10" s="398" t="s">
        <v>96</v>
      </c>
      <c r="J10" s="400" t="s">
        <v>270</v>
      </c>
    </row>
    <row r="11" spans="2:10" ht="13.15" x14ac:dyDescent="0.35">
      <c r="B11" s="396">
        <v>503</v>
      </c>
      <c r="C11" s="397">
        <v>21100</v>
      </c>
      <c r="D11" s="398">
        <f>SUM(G11:I11)</f>
        <v>129.58024691358096</v>
      </c>
      <c r="E11" s="397" t="s">
        <v>235</v>
      </c>
      <c r="F11" s="399" t="s">
        <v>2</v>
      </c>
      <c r="G11" s="398">
        <f>EXC!$K$10</f>
        <v>129.58024691358096</v>
      </c>
      <c r="H11" s="398"/>
      <c r="I11" s="398"/>
      <c r="J11" s="400"/>
    </row>
    <row r="12" spans="2:10" ht="13.15" x14ac:dyDescent="0.35">
      <c r="B12" s="396" t="str">
        <f>LEFT('SHALE EXC'!K9,3)</f>
        <v>503</v>
      </c>
      <c r="C12" s="397" t="str">
        <f>RIGHT('SHALE EXC'!K9,5)</f>
        <v>31121</v>
      </c>
      <c r="D12" s="398">
        <f>SUM(G12:I12)</f>
        <v>139.06172839506101</v>
      </c>
      <c r="E12" s="397" t="s">
        <v>235</v>
      </c>
      <c r="F12" s="399" t="str">
        <f>'SHALE EXC'!C9</f>
        <v>SHALE EXCAVATION, AS PER PLAN</v>
      </c>
      <c r="G12" s="398">
        <f>'SHALE EXC'!K10</f>
        <v>139.06172839506101</v>
      </c>
      <c r="H12" s="398"/>
      <c r="I12" s="398"/>
      <c r="J12" s="400">
        <v>3</v>
      </c>
    </row>
    <row r="13" spans="2:10" ht="13.15" x14ac:dyDescent="0.35">
      <c r="B13" s="396"/>
      <c r="C13" s="397"/>
      <c r="D13" s="398"/>
      <c r="E13" s="397"/>
      <c r="F13" s="399"/>
      <c r="G13" s="398"/>
      <c r="H13" s="398"/>
      <c r="I13" s="398"/>
      <c r="J13" s="400"/>
    </row>
    <row r="14" spans="2:10" ht="13.15" x14ac:dyDescent="0.35">
      <c r="B14" s="396">
        <v>509</v>
      </c>
      <c r="C14" s="401" t="s">
        <v>236</v>
      </c>
      <c r="D14" s="398">
        <f>Resteel!K10</f>
        <v>50856</v>
      </c>
      <c r="E14" s="397" t="s">
        <v>4</v>
      </c>
      <c r="F14" s="399" t="s">
        <v>237</v>
      </c>
      <c r="G14" s="398">
        <f>Resteel!H17</f>
        <v>13446</v>
      </c>
      <c r="H14" s="398">
        <f>Resteel!H15+Resteel!H16</f>
        <v>37410</v>
      </c>
      <c r="I14" s="398"/>
      <c r="J14" s="400"/>
    </row>
    <row r="15" spans="2:10" ht="13.15" x14ac:dyDescent="0.35">
      <c r="B15" s="396"/>
      <c r="C15" s="401"/>
      <c r="D15" s="398"/>
      <c r="E15" s="397"/>
      <c r="F15" s="399"/>
      <c r="G15" s="398"/>
      <c r="H15" s="398"/>
      <c r="I15" s="398"/>
      <c r="J15" s="400"/>
    </row>
    <row r="16" spans="2:10" ht="13.15" x14ac:dyDescent="0.35">
      <c r="B16" s="396">
        <v>511</v>
      </c>
      <c r="C16" s="397">
        <v>33419</v>
      </c>
      <c r="D16" s="398">
        <f t="shared" ref="D16:D20" si="0">SUM(G16:I16)</f>
        <v>62</v>
      </c>
      <c r="E16" s="397" t="s">
        <v>235</v>
      </c>
      <c r="F16" s="399" t="s">
        <v>238</v>
      </c>
      <c r="G16" s="398"/>
      <c r="H16" s="398">
        <f>'Super Conc'!K10</f>
        <v>62</v>
      </c>
      <c r="I16" s="398"/>
      <c r="J16" s="400" t="s">
        <v>269</v>
      </c>
    </row>
    <row r="17" spans="2:10" ht="13.15" x14ac:dyDescent="0.35">
      <c r="B17" s="396">
        <v>511</v>
      </c>
      <c r="C17" s="397">
        <v>33500</v>
      </c>
      <c r="D17" s="398">
        <f t="shared" si="0"/>
        <v>2</v>
      </c>
      <c r="E17" s="397" t="s">
        <v>6</v>
      </c>
      <c r="F17" s="399" t="s">
        <v>7</v>
      </c>
      <c r="G17" s="398">
        <f>'Diaphragm Guide'!$K$10</f>
        <v>2</v>
      </c>
      <c r="H17" s="398"/>
      <c r="I17" s="398"/>
      <c r="J17" s="402"/>
    </row>
    <row r="18" spans="2:10" ht="13.15" x14ac:dyDescent="0.35">
      <c r="B18" s="396">
        <v>511</v>
      </c>
      <c r="C18" s="397">
        <v>34446</v>
      </c>
      <c r="D18" s="398">
        <f t="shared" si="0"/>
        <v>111.99348093492799</v>
      </c>
      <c r="E18" s="397" t="s">
        <v>235</v>
      </c>
      <c r="F18" s="399" t="s">
        <v>188</v>
      </c>
      <c r="G18" s="398"/>
      <c r="H18" s="398">
        <f>'Deck Conc'!$K$10</f>
        <v>111.99348093492799</v>
      </c>
      <c r="I18" s="398"/>
      <c r="J18" s="402"/>
    </row>
    <row r="19" spans="2:10" ht="13.15" x14ac:dyDescent="0.35">
      <c r="B19" s="396">
        <v>511</v>
      </c>
      <c r="C19" s="397">
        <v>44112</v>
      </c>
      <c r="D19" s="398">
        <f t="shared" si="0"/>
        <v>87</v>
      </c>
      <c r="E19" s="397" t="s">
        <v>235</v>
      </c>
      <c r="F19" s="399" t="s">
        <v>239</v>
      </c>
      <c r="G19" s="398">
        <f>'Abut Conc'!$K$10</f>
        <v>87</v>
      </c>
      <c r="H19" s="398"/>
      <c r="I19" s="398"/>
      <c r="J19" s="402"/>
    </row>
    <row r="20" spans="2:10" ht="13.15" x14ac:dyDescent="0.35">
      <c r="B20" s="396">
        <v>511</v>
      </c>
      <c r="C20" s="397">
        <v>46512</v>
      </c>
      <c r="D20" s="398">
        <f t="shared" si="0"/>
        <v>67</v>
      </c>
      <c r="E20" s="397" t="s">
        <v>235</v>
      </c>
      <c r="F20" s="399" t="s">
        <v>240</v>
      </c>
      <c r="G20" s="398">
        <f>'Footing Conc'!$K$10</f>
        <v>67</v>
      </c>
      <c r="H20" s="398"/>
      <c r="I20" s="398"/>
      <c r="J20" s="402"/>
    </row>
    <row r="21" spans="2:10" ht="13.15" x14ac:dyDescent="0.35">
      <c r="B21" s="396"/>
      <c r="C21" s="397"/>
      <c r="D21" s="398"/>
      <c r="E21" s="397"/>
      <c r="F21" s="399"/>
      <c r="G21" s="398"/>
      <c r="H21" s="398"/>
      <c r="I21" s="398"/>
      <c r="J21" s="402"/>
    </row>
    <row r="22" spans="2:10" ht="13.15" x14ac:dyDescent="0.35">
      <c r="B22" s="396">
        <v>512</v>
      </c>
      <c r="C22" s="397">
        <v>10100</v>
      </c>
      <c r="D22" s="398">
        <f>SUM(G22:I22)</f>
        <v>386.30348565702474</v>
      </c>
      <c r="E22" s="397" t="s">
        <v>233</v>
      </c>
      <c r="F22" s="399" t="s">
        <v>10</v>
      </c>
      <c r="G22" s="398">
        <f>Sealing!$I$25</f>
        <v>128.87094444444443</v>
      </c>
      <c r="H22" s="398">
        <f>Sealing!$I$28</f>
        <v>257.4325412125803</v>
      </c>
      <c r="I22" s="398"/>
      <c r="J22" s="402"/>
    </row>
    <row r="23" spans="2:10" ht="13.15" x14ac:dyDescent="0.35">
      <c r="B23" s="396">
        <v>512</v>
      </c>
      <c r="C23" s="397">
        <v>33000</v>
      </c>
      <c r="D23" s="398">
        <f>SUM(G23:I23)</f>
        <v>27</v>
      </c>
      <c r="E23" s="397" t="s">
        <v>233</v>
      </c>
      <c r="F23" s="399" t="s">
        <v>11</v>
      </c>
      <c r="G23" s="398">
        <f>Waterproofing!$K$10</f>
        <v>27</v>
      </c>
      <c r="H23" s="398"/>
      <c r="I23" s="398"/>
      <c r="J23" s="402"/>
    </row>
    <row r="24" spans="2:10" ht="13.15" x14ac:dyDescent="0.35">
      <c r="B24" s="396"/>
      <c r="C24" s="397"/>
      <c r="D24" s="398"/>
      <c r="E24" s="397"/>
      <c r="F24" s="399"/>
      <c r="G24" s="398"/>
      <c r="H24" s="398"/>
      <c r="I24" s="398"/>
      <c r="J24" s="402"/>
    </row>
    <row r="25" spans="2:10" ht="13.15" x14ac:dyDescent="0.35">
      <c r="B25" s="396">
        <v>515</v>
      </c>
      <c r="C25" s="397">
        <v>15020</v>
      </c>
      <c r="D25" s="398">
        <f>SUM(G25:I25)</f>
        <v>5</v>
      </c>
      <c r="E25" s="397" t="s">
        <v>6</v>
      </c>
      <c r="F25" s="399" t="s">
        <v>241</v>
      </c>
      <c r="G25" s="398"/>
      <c r="H25" s="398">
        <f>'I Beams'!$K$10</f>
        <v>5</v>
      </c>
      <c r="I25" s="398"/>
      <c r="J25" s="402"/>
    </row>
    <row r="26" spans="2:10" ht="13.15" x14ac:dyDescent="0.35">
      <c r="B26" s="396">
        <v>515</v>
      </c>
      <c r="C26" s="403">
        <v>20000</v>
      </c>
      <c r="D26" s="398">
        <f>SUM(G26:I26)</f>
        <v>12</v>
      </c>
      <c r="E26" s="397" t="s">
        <v>6</v>
      </c>
      <c r="F26" s="399" t="s">
        <v>242</v>
      </c>
      <c r="G26" s="398"/>
      <c r="H26" s="398">
        <f>'Intermediate Diaphragm'!$K$10</f>
        <v>12</v>
      </c>
      <c r="I26" s="398"/>
      <c r="J26" s="402"/>
    </row>
    <row r="27" spans="2:10" ht="13.15" x14ac:dyDescent="0.35">
      <c r="B27" s="396"/>
      <c r="C27" s="403"/>
      <c r="D27" s="398"/>
      <c r="E27" s="397"/>
      <c r="F27" s="399"/>
      <c r="G27" s="398"/>
      <c r="H27" s="398"/>
      <c r="I27" s="398"/>
      <c r="J27" s="402"/>
    </row>
    <row r="28" spans="2:10" ht="13.15" x14ac:dyDescent="0.35">
      <c r="B28" s="396">
        <v>516</v>
      </c>
      <c r="C28" s="397">
        <v>13900</v>
      </c>
      <c r="D28" s="398">
        <f>SUM(G28:I28)</f>
        <v>39.839999999999918</v>
      </c>
      <c r="E28" s="397" t="s">
        <v>243</v>
      </c>
      <c r="F28" s="399" t="s">
        <v>12</v>
      </c>
      <c r="G28" s="398">
        <f>'2" P.E.J.F.'!$K$10</f>
        <v>39.839999999999918</v>
      </c>
      <c r="H28" s="398"/>
      <c r="I28" s="398"/>
      <c r="J28" s="402"/>
    </row>
    <row r="29" spans="2:10" ht="13.15" x14ac:dyDescent="0.35">
      <c r="B29" s="396">
        <v>516</v>
      </c>
      <c r="C29" s="397">
        <v>14020</v>
      </c>
      <c r="D29" s="398">
        <f>SUM(G29:I29)</f>
        <v>107</v>
      </c>
      <c r="E29" s="397" t="s">
        <v>3</v>
      </c>
      <c r="F29" s="399" t="s">
        <v>244</v>
      </c>
      <c r="G29" s="398">
        <f>'Semi Integral Exp Joint Seal'!$K$10</f>
        <v>107</v>
      </c>
      <c r="H29" s="398"/>
      <c r="I29" s="398"/>
      <c r="J29" s="404"/>
    </row>
    <row r="30" spans="2:10" ht="13.15" x14ac:dyDescent="0.35">
      <c r="B30" s="396">
        <v>516</v>
      </c>
      <c r="C30" s="397">
        <v>44201</v>
      </c>
      <c r="D30" s="398">
        <f>SUM(G30:I30)</f>
        <v>10</v>
      </c>
      <c r="E30" s="397" t="s">
        <v>6</v>
      </c>
      <c r="F30" s="399" t="s">
        <v>200</v>
      </c>
      <c r="G30" s="398">
        <f>'Bearings-Abuts'!$K$10</f>
        <v>10</v>
      </c>
      <c r="H30" s="398"/>
      <c r="I30" s="398"/>
      <c r="J30" s="404">
        <v>15</v>
      </c>
    </row>
    <row r="31" spans="2:10" ht="13.15" x14ac:dyDescent="0.35">
      <c r="B31" s="396"/>
      <c r="C31" s="397"/>
      <c r="D31" s="398"/>
      <c r="E31" s="397"/>
      <c r="F31" s="399"/>
      <c r="G31" s="398"/>
      <c r="H31" s="398"/>
      <c r="I31" s="398"/>
      <c r="J31" s="404"/>
    </row>
    <row r="32" spans="2:10" ht="13.15" x14ac:dyDescent="0.35">
      <c r="B32" s="396">
        <v>517</v>
      </c>
      <c r="C32" s="397">
        <v>70100</v>
      </c>
      <c r="D32" s="398">
        <f>SUM(G32:I32)</f>
        <v>236</v>
      </c>
      <c r="E32" s="397" t="s">
        <v>3</v>
      </c>
      <c r="F32" s="399" t="s">
        <v>201</v>
      </c>
      <c r="G32" s="398"/>
      <c r="H32" s="398">
        <f>'TST Railing'!$K$10</f>
        <v>236</v>
      </c>
      <c r="I32" s="398"/>
      <c r="J32" s="404"/>
    </row>
    <row r="33" spans="2:10" ht="13.15" x14ac:dyDescent="0.35">
      <c r="B33" s="396"/>
      <c r="C33" s="397"/>
      <c r="D33" s="398"/>
      <c r="E33" s="397"/>
      <c r="F33" s="399"/>
      <c r="G33" s="398"/>
      <c r="H33" s="398"/>
      <c r="I33" s="398"/>
      <c r="J33" s="404"/>
    </row>
    <row r="34" spans="2:10" ht="13.15" x14ac:dyDescent="0.35">
      <c r="B34" s="396">
        <v>518</v>
      </c>
      <c r="C34" s="397">
        <v>21200</v>
      </c>
      <c r="D34" s="398">
        <f>SUM(G34:I34)</f>
        <v>75</v>
      </c>
      <c r="E34" s="397" t="s">
        <v>235</v>
      </c>
      <c r="F34" s="399" t="s">
        <v>156</v>
      </c>
      <c r="G34" s="398">
        <f>'Porous Backfill'!$K$9</f>
        <v>75</v>
      </c>
      <c r="H34" s="398"/>
      <c r="I34" s="398"/>
      <c r="J34" s="404"/>
    </row>
    <row r="35" spans="2:10" ht="13.15" x14ac:dyDescent="0.35">
      <c r="B35" s="396">
        <v>518</v>
      </c>
      <c r="C35" s="397">
        <v>22300</v>
      </c>
      <c r="D35" s="398">
        <f>SUM(G35:I35)</f>
        <v>294</v>
      </c>
      <c r="E35" s="397" t="s">
        <v>3</v>
      </c>
      <c r="F35" s="399" t="s">
        <v>205</v>
      </c>
      <c r="G35" s="398"/>
      <c r="H35" s="398">
        <f>'Drip Strip'!$K$10</f>
        <v>294</v>
      </c>
      <c r="I35" s="398"/>
      <c r="J35" s="404">
        <v>21</v>
      </c>
    </row>
    <row r="36" spans="2:10" ht="13.15" x14ac:dyDescent="0.35">
      <c r="B36" s="396">
        <v>518</v>
      </c>
      <c r="C36" s="397">
        <v>40000</v>
      </c>
      <c r="D36" s="398">
        <f>SUM(G36:I36)</f>
        <v>128</v>
      </c>
      <c r="E36" s="397" t="s">
        <v>3</v>
      </c>
      <c r="F36" s="399" t="s">
        <v>245</v>
      </c>
      <c r="G36" s="398">
        <f>Perforated!$K$10</f>
        <v>128</v>
      </c>
      <c r="H36" s="398"/>
      <c r="I36" s="398"/>
      <c r="J36" s="404"/>
    </row>
    <row r="37" spans="2:10" ht="13.15" x14ac:dyDescent="0.35">
      <c r="B37" s="396">
        <v>518</v>
      </c>
      <c r="C37" s="397">
        <v>40011</v>
      </c>
      <c r="D37" s="398">
        <f>SUM(G37:I37)</f>
        <v>26</v>
      </c>
      <c r="E37" s="397" t="s">
        <v>3</v>
      </c>
      <c r="F37" s="399" t="s">
        <v>246</v>
      </c>
      <c r="G37" s="398">
        <f>'Non-perforated'!$K$10</f>
        <v>26</v>
      </c>
      <c r="H37" s="398"/>
      <c r="I37" s="398"/>
      <c r="J37" s="404" t="s">
        <v>247</v>
      </c>
    </row>
    <row r="38" spans="2:10" ht="13.15" x14ac:dyDescent="0.35">
      <c r="B38" s="396"/>
      <c r="C38" s="397"/>
      <c r="D38" s="398"/>
      <c r="E38" s="397"/>
      <c r="F38" s="399"/>
      <c r="G38" s="398"/>
      <c r="H38" s="398"/>
      <c r="I38" s="398"/>
      <c r="J38" s="404"/>
    </row>
    <row r="39" spans="2:10" ht="13.15" x14ac:dyDescent="0.4">
      <c r="B39" s="396">
        <v>524</v>
      </c>
      <c r="C39" s="397">
        <v>94604</v>
      </c>
      <c r="D39" s="398">
        <f>SUM(G39:I39)</f>
        <v>140</v>
      </c>
      <c r="E39" s="397" t="s">
        <v>3</v>
      </c>
      <c r="F39" s="405" t="s">
        <v>260</v>
      </c>
      <c r="G39" s="406">
        <f>'Drilled Shaft Below'!G22</f>
        <v>140</v>
      </c>
      <c r="H39" s="407"/>
      <c r="I39" s="407"/>
      <c r="J39" s="408"/>
    </row>
    <row r="40" spans="2:10" ht="13.15" x14ac:dyDescent="0.4">
      <c r="B40" s="409">
        <v>524</v>
      </c>
      <c r="C40" s="410">
        <v>94702</v>
      </c>
      <c r="D40" s="398">
        <f t="shared" ref="D40" si="1">SUM(G40:I40)</f>
        <v>9.9166666666666661</v>
      </c>
      <c r="E40" s="410" t="s">
        <v>3</v>
      </c>
      <c r="F40" s="411" t="s">
        <v>259</v>
      </c>
      <c r="G40" s="419">
        <f>'Drilled Shaft'!J20</f>
        <v>9.9166666666666661</v>
      </c>
      <c r="H40" s="412"/>
      <c r="I40" s="412"/>
      <c r="J40" s="408"/>
    </row>
    <row r="41" spans="2:10" ht="13.15" x14ac:dyDescent="0.35">
      <c r="B41" s="396"/>
      <c r="C41" s="397"/>
      <c r="D41" s="398"/>
      <c r="E41" s="397"/>
      <c r="F41" s="399"/>
      <c r="G41" s="398"/>
      <c r="H41" s="398"/>
      <c r="I41" s="398"/>
      <c r="J41" s="404"/>
    </row>
    <row r="42" spans="2:10" ht="13.15" x14ac:dyDescent="0.35">
      <c r="B42" s="396">
        <v>526</v>
      </c>
      <c r="C42" s="397">
        <v>25010</v>
      </c>
      <c r="D42" s="398">
        <f>SUM(G42:I42)</f>
        <v>178</v>
      </c>
      <c r="E42" s="397" t="s">
        <v>233</v>
      </c>
      <c r="F42" s="399" t="s">
        <v>248</v>
      </c>
      <c r="G42" s="398"/>
      <c r="H42" s="398"/>
      <c r="I42" s="398">
        <f>'App Slab'!$K$10</f>
        <v>178</v>
      </c>
      <c r="J42" s="404" t="s">
        <v>96</v>
      </c>
    </row>
    <row r="43" spans="2:10" ht="13.15" x14ac:dyDescent="0.35">
      <c r="B43" s="396">
        <v>526</v>
      </c>
      <c r="C43" s="397">
        <v>90010</v>
      </c>
      <c r="D43" s="398">
        <f>SUM(G43:I43)</f>
        <v>64</v>
      </c>
      <c r="E43" s="397" t="s">
        <v>3</v>
      </c>
      <c r="F43" s="399" t="s">
        <v>249</v>
      </c>
      <c r="G43" s="398"/>
      <c r="H43" s="398"/>
      <c r="I43" s="398">
        <f>'Type A Installation'!$K$10</f>
        <v>64</v>
      </c>
      <c r="J43" s="404" t="s">
        <v>96</v>
      </c>
    </row>
    <row r="44" spans="2:10" ht="13.15" x14ac:dyDescent="0.35">
      <c r="B44" s="396"/>
      <c r="C44" s="397"/>
      <c r="D44" s="398"/>
      <c r="E44" s="397"/>
      <c r="F44" s="399"/>
      <c r="G44" s="398"/>
      <c r="H44" s="398"/>
      <c r="I44" s="398"/>
      <c r="J44" s="404"/>
    </row>
    <row r="45" spans="2:10" ht="13.15" x14ac:dyDescent="0.35">
      <c r="B45" s="396">
        <v>613</v>
      </c>
      <c r="C45" s="397">
        <v>41201</v>
      </c>
      <c r="D45" s="398">
        <f>SUM(G45:I45)</f>
        <v>189</v>
      </c>
      <c r="E45" s="397" t="s">
        <v>235</v>
      </c>
      <c r="F45" s="399" t="s">
        <v>250</v>
      </c>
      <c r="G45" s="398">
        <f>LSM!$K$9</f>
        <v>189</v>
      </c>
      <c r="H45" s="398"/>
      <c r="I45" s="398"/>
      <c r="J45" s="404">
        <v>4</v>
      </c>
    </row>
    <row r="46" spans="2:10" ht="13.15" x14ac:dyDescent="0.35">
      <c r="B46" s="396"/>
      <c r="C46" s="397"/>
      <c r="D46" s="398"/>
      <c r="E46" s="397"/>
      <c r="F46" s="399"/>
      <c r="G46" s="398"/>
      <c r="H46" s="398"/>
      <c r="I46" s="420"/>
      <c r="J46" s="404"/>
    </row>
    <row r="47" spans="2:10" ht="13.15" x14ac:dyDescent="0.35">
      <c r="B47" s="396">
        <v>625</v>
      </c>
      <c r="C47" s="397">
        <v>33000</v>
      </c>
      <c r="D47" s="398">
        <f>SUM(G47:I47)</f>
        <v>1</v>
      </c>
      <c r="E47" s="397" t="s">
        <v>29</v>
      </c>
      <c r="F47" s="399" t="s">
        <v>172</v>
      </c>
      <c r="G47" s="398">
        <f>'STR GROUND'!$K$10</f>
        <v>1</v>
      </c>
      <c r="H47" s="398"/>
      <c r="I47" s="420"/>
      <c r="J47" s="404"/>
    </row>
    <row r="48" spans="2:10" ht="13.15" x14ac:dyDescent="0.35">
      <c r="B48" s="396"/>
      <c r="C48" s="397"/>
      <c r="D48" s="398"/>
      <c r="E48" s="397"/>
      <c r="F48" s="399"/>
      <c r="G48" s="398"/>
      <c r="H48" s="398"/>
      <c r="I48" s="420"/>
      <c r="J48" s="404"/>
    </row>
    <row r="49" spans="2:10" ht="13.5" thickBot="1" x14ac:dyDescent="0.4">
      <c r="B49" s="413">
        <v>894</v>
      </c>
      <c r="C49" s="414">
        <v>10000</v>
      </c>
      <c r="D49" s="415">
        <v>2</v>
      </c>
      <c r="E49" s="414" t="s">
        <v>29</v>
      </c>
      <c r="F49" s="416" t="s">
        <v>251</v>
      </c>
      <c r="G49" s="415">
        <v>2</v>
      </c>
      <c r="H49" s="415"/>
      <c r="I49" s="417"/>
      <c r="J49" s="418"/>
    </row>
  </sheetData>
  <mergeCells count="12">
    <mergeCell ref="G4:G5"/>
    <mergeCell ref="H4:H5"/>
    <mergeCell ref="I4:I5"/>
    <mergeCell ref="J4:J5"/>
    <mergeCell ref="B2:C2"/>
    <mergeCell ref="F2:F3"/>
    <mergeCell ref="B3:C3"/>
    <mergeCell ref="B4:B5"/>
    <mergeCell ref="C4:C5"/>
    <mergeCell ref="D4:D5"/>
    <mergeCell ref="E4:E5"/>
    <mergeCell ref="F4:F5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3C466-0CD1-4A6E-9396-E5E8282E32BD}">
  <sheetPr>
    <tabColor theme="6"/>
  </sheetPr>
  <dimension ref="A1:L17"/>
  <sheetViews>
    <sheetView zoomScaleNormal="100" workbookViewId="0">
      <selection activeCell="D34" sqref="D34"/>
    </sheetView>
  </sheetViews>
  <sheetFormatPr defaultColWidth="9.1328125" defaultRowHeight="12.75" x14ac:dyDescent="0.35"/>
  <cols>
    <col min="1" max="9" width="9.1328125" style="125"/>
    <col min="10" max="10" width="9.59765625" style="125" customWidth="1"/>
    <col min="11" max="16384" width="9.1328125" style="125"/>
  </cols>
  <sheetData>
    <row r="1" spans="1:12" ht="13.15" x14ac:dyDescent="0.4">
      <c r="D1" s="101"/>
      <c r="E1" s="101" t="s">
        <v>30</v>
      </c>
      <c r="F1" s="102" t="str">
        <f>'STR REM'!F1</f>
        <v>HIG-73-21.11</v>
      </c>
      <c r="G1" s="42"/>
      <c r="H1" s="42"/>
      <c r="I1" s="103"/>
      <c r="J1" s="104"/>
      <c r="K1" s="105"/>
      <c r="L1" s="302"/>
    </row>
    <row r="2" spans="1:12" ht="13.15" x14ac:dyDescent="0.4">
      <c r="D2" s="47"/>
      <c r="E2" s="52" t="s">
        <v>31</v>
      </c>
      <c r="F2" s="108" t="str">
        <f>'STR REM'!F2</f>
        <v>HIG-00073-21.110</v>
      </c>
      <c r="G2" s="47"/>
      <c r="H2" s="47"/>
      <c r="I2" s="109"/>
      <c r="J2" s="46" t="s">
        <v>32</v>
      </c>
      <c r="K2" s="27">
        <f>'STR REM'!J2</f>
        <v>45739</v>
      </c>
      <c r="L2" s="110"/>
    </row>
    <row r="3" spans="1:12" ht="13.15" x14ac:dyDescent="0.4">
      <c r="D3" s="47"/>
      <c r="F3" s="108"/>
      <c r="G3" s="47"/>
      <c r="H3" s="47"/>
      <c r="I3" s="109"/>
      <c r="J3" s="46" t="s">
        <v>33</v>
      </c>
      <c r="K3" s="29" t="str">
        <f>'STR REM'!J3</f>
        <v>GLA</v>
      </c>
      <c r="L3" s="128"/>
    </row>
    <row r="4" spans="1:12" x14ac:dyDescent="0.35">
      <c r="D4" s="47"/>
      <c r="E4" s="187"/>
      <c r="F4" s="138"/>
      <c r="G4" s="47"/>
      <c r="H4" s="47"/>
      <c r="I4" s="109"/>
      <c r="J4" s="46" t="s">
        <v>34</v>
      </c>
      <c r="K4" s="34"/>
      <c r="L4" s="128"/>
    </row>
    <row r="5" spans="1:12" ht="15" x14ac:dyDescent="0.35">
      <c r="D5" s="47"/>
      <c r="E5" s="113" t="s">
        <v>35</v>
      </c>
      <c r="F5" s="138"/>
      <c r="G5" s="47"/>
      <c r="H5" s="47"/>
      <c r="I5" s="109"/>
      <c r="J5" s="46" t="s">
        <v>36</v>
      </c>
      <c r="K5" s="36"/>
      <c r="L5" s="128"/>
    </row>
    <row r="6" spans="1:12" ht="13.15" thickBot="1" x14ac:dyDescent="0.4">
      <c r="D6" s="79"/>
      <c r="E6" s="79"/>
      <c r="F6" s="79"/>
      <c r="G6" s="79"/>
      <c r="H6" s="79"/>
      <c r="I6" s="116"/>
      <c r="J6" s="79"/>
      <c r="K6" s="79"/>
      <c r="L6" s="136"/>
    </row>
    <row r="7" spans="1:12" x14ac:dyDescent="0.35">
      <c r="A7" s="41"/>
      <c r="B7" s="42"/>
      <c r="C7" s="42"/>
      <c r="D7" s="42"/>
      <c r="E7" s="42"/>
      <c r="F7" s="42"/>
      <c r="G7" s="42"/>
      <c r="H7" s="42"/>
      <c r="I7" s="42"/>
      <c r="J7" s="42"/>
      <c r="K7" s="42"/>
      <c r="L7" s="303"/>
    </row>
    <row r="8" spans="1:12" x14ac:dyDescent="0.35">
      <c r="A8" s="127"/>
      <c r="G8" s="45"/>
      <c r="L8" s="128"/>
    </row>
    <row r="9" spans="1:12" x14ac:dyDescent="0.35">
      <c r="A9" s="127"/>
      <c r="B9" s="46" t="s">
        <v>37</v>
      </c>
      <c r="C9" s="439" t="s">
        <v>160</v>
      </c>
      <c r="D9" s="439"/>
      <c r="E9" s="439"/>
      <c r="F9" s="439"/>
      <c r="G9" s="439"/>
      <c r="H9" s="439"/>
      <c r="I9" s="47"/>
      <c r="J9" s="46" t="s">
        <v>38</v>
      </c>
      <c r="K9" s="117" t="s">
        <v>161</v>
      </c>
      <c r="L9" s="128"/>
    </row>
    <row r="10" spans="1:12" x14ac:dyDescent="0.35">
      <c r="A10" s="127"/>
      <c r="C10" s="439"/>
      <c r="D10" s="439"/>
      <c r="E10" s="439"/>
      <c r="F10" s="439"/>
      <c r="G10" s="439"/>
      <c r="H10" s="439"/>
      <c r="I10" s="47"/>
      <c r="J10" s="46" t="s">
        <v>40</v>
      </c>
      <c r="K10" s="271">
        <f>J17</f>
        <v>128</v>
      </c>
      <c r="L10" s="128"/>
    </row>
    <row r="11" spans="1:12" x14ac:dyDescent="0.35">
      <c r="A11" s="127"/>
      <c r="C11" s="439"/>
      <c r="D11" s="439"/>
      <c r="E11" s="439"/>
      <c r="F11" s="439"/>
      <c r="G11" s="439"/>
      <c r="H11" s="439"/>
      <c r="J11" s="46" t="s">
        <v>41</v>
      </c>
      <c r="K11" s="272" t="s">
        <v>3</v>
      </c>
      <c r="L11" s="128"/>
    </row>
    <row r="12" spans="1:12" x14ac:dyDescent="0.35">
      <c r="A12" s="127"/>
      <c r="L12" s="128"/>
    </row>
    <row r="13" spans="1:12" ht="13.9" x14ac:dyDescent="0.4">
      <c r="A13" s="127"/>
      <c r="D13" s="168"/>
      <c r="E13" s="304" t="s">
        <v>162</v>
      </c>
      <c r="F13" s="304"/>
      <c r="I13" s="304"/>
      <c r="J13" s="305"/>
      <c r="K13" s="305"/>
      <c r="L13" s="306"/>
    </row>
    <row r="14" spans="1:12" ht="13.9" x14ac:dyDescent="0.4">
      <c r="A14" s="127"/>
      <c r="C14" s="125" t="s">
        <v>120</v>
      </c>
      <c r="E14" s="57">
        <v>64</v>
      </c>
      <c r="F14" s="168"/>
      <c r="G14" s="125" t="s">
        <v>163</v>
      </c>
      <c r="I14" s="307"/>
      <c r="J14" s="308"/>
      <c r="K14" s="57"/>
      <c r="L14" s="306"/>
    </row>
    <row r="15" spans="1:12" ht="13.9" x14ac:dyDescent="0.4">
      <c r="A15" s="127"/>
      <c r="C15" s="125" t="s">
        <v>123</v>
      </c>
      <c r="E15" s="57">
        <v>64</v>
      </c>
      <c r="F15" s="168"/>
      <c r="G15" s="125" t="s">
        <v>163</v>
      </c>
      <c r="H15" s="168"/>
      <c r="I15" s="307"/>
      <c r="J15" s="308"/>
      <c r="K15" s="68"/>
      <c r="L15" s="306"/>
    </row>
    <row r="16" spans="1:12" ht="13.5" x14ac:dyDescent="0.35">
      <c r="A16" s="127"/>
      <c r="D16" s="125" t="s">
        <v>155</v>
      </c>
      <c r="E16" s="168">
        <f>SUM(E14:E15)</f>
        <v>128</v>
      </c>
      <c r="F16" s="168"/>
      <c r="G16" s="57"/>
      <c r="H16" s="168"/>
      <c r="L16" s="306"/>
    </row>
    <row r="17" spans="1:12" ht="13.5" thickBot="1" x14ac:dyDescent="0.4">
      <c r="A17" s="309"/>
      <c r="B17" s="134"/>
      <c r="C17" s="134"/>
      <c r="D17" s="134"/>
      <c r="E17" s="121"/>
      <c r="F17" s="79"/>
      <c r="G17" s="134"/>
      <c r="H17" s="79"/>
      <c r="I17" s="134" t="s">
        <v>27</v>
      </c>
      <c r="J17" s="275">
        <f>ROUNDUP(E16,0)</f>
        <v>128</v>
      </c>
      <c r="K17" s="310"/>
      <c r="L17" s="311"/>
    </row>
  </sheetData>
  <mergeCells count="1">
    <mergeCell ref="C9:H11"/>
  </mergeCells>
  <pageMargins left="0.7" right="0.7" top="0.75" bottom="0.75" header="0.3" footer="0.3"/>
  <pageSetup scale="83" orientation="portrait" horizontalDpi="1200" verticalDpi="12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9F2F8-1A50-414B-A908-776353BC30AE}">
  <sheetPr>
    <tabColor theme="6"/>
  </sheetPr>
  <dimension ref="A1:L33"/>
  <sheetViews>
    <sheetView zoomScaleNormal="100" workbookViewId="0">
      <selection activeCell="D34" sqref="D34"/>
    </sheetView>
  </sheetViews>
  <sheetFormatPr defaultColWidth="9.1328125" defaultRowHeight="12.75" x14ac:dyDescent="0.35"/>
  <cols>
    <col min="1" max="1" width="9.1328125" style="125" customWidth="1"/>
    <col min="2" max="5" width="9.1328125" style="125"/>
    <col min="6" max="6" width="14.3984375" style="125" bestFit="1" customWidth="1"/>
    <col min="7" max="9" width="9.1328125" style="125"/>
    <col min="10" max="10" width="11.1328125" style="125" customWidth="1"/>
    <col min="11" max="11" width="10.3984375" style="125" customWidth="1"/>
    <col min="12" max="16384" width="9.1328125" style="125"/>
  </cols>
  <sheetData>
    <row r="1" spans="1:12" ht="13.15" x14ac:dyDescent="0.4">
      <c r="A1" s="41"/>
      <c r="B1" s="42"/>
      <c r="C1" s="42"/>
      <c r="D1" s="178"/>
      <c r="E1" s="101" t="s">
        <v>30</v>
      </c>
      <c r="F1" s="102" t="str">
        <f>'STR REM'!F1</f>
        <v>HIG-73-21.11</v>
      </c>
      <c r="G1" s="42"/>
      <c r="H1" s="42"/>
      <c r="I1" s="42"/>
      <c r="J1" s="266"/>
      <c r="K1" s="105"/>
      <c r="L1" s="106"/>
    </row>
    <row r="2" spans="1:12" ht="13.15" x14ac:dyDescent="0.4">
      <c r="A2" s="107"/>
      <c r="B2" s="47"/>
      <c r="C2" s="47"/>
      <c r="E2" s="52" t="s">
        <v>31</v>
      </c>
      <c r="F2" s="108" t="str">
        <f>'STR REM'!F2</f>
        <v>HIG-00073-21.110</v>
      </c>
      <c r="G2" s="47"/>
      <c r="H2" s="47"/>
      <c r="I2" s="47"/>
      <c r="J2" s="267" t="s">
        <v>32</v>
      </c>
      <c r="K2" s="27">
        <f>'STR REM'!J2</f>
        <v>45739</v>
      </c>
      <c r="L2" s="268"/>
    </row>
    <row r="3" spans="1:12" ht="13.15" x14ac:dyDescent="0.4">
      <c r="A3" s="107"/>
      <c r="B3" s="47"/>
      <c r="C3" s="47"/>
      <c r="F3" s="108"/>
      <c r="G3" s="47"/>
      <c r="H3" s="47"/>
      <c r="I3" s="47"/>
      <c r="J3" s="267" t="s">
        <v>33</v>
      </c>
      <c r="K3" s="29" t="str">
        <f>'STR REM'!J3</f>
        <v>GLA</v>
      </c>
      <c r="L3" s="269"/>
    </row>
    <row r="4" spans="1:12" x14ac:dyDescent="0.35">
      <c r="A4" s="31"/>
      <c r="B4" s="47"/>
      <c r="C4" s="47"/>
      <c r="D4" s="47"/>
      <c r="E4" s="138"/>
      <c r="F4" s="138"/>
      <c r="G4" s="47"/>
      <c r="H4" s="47"/>
      <c r="I4" s="47"/>
      <c r="J4" s="267" t="s">
        <v>34</v>
      </c>
      <c r="K4" s="34"/>
      <c r="L4" s="269"/>
    </row>
    <row r="5" spans="1:12" ht="15" x14ac:dyDescent="0.35">
      <c r="A5" s="107"/>
      <c r="B5" s="47"/>
      <c r="C5" s="47"/>
      <c r="D5" s="47"/>
      <c r="E5" s="113" t="s">
        <v>35</v>
      </c>
      <c r="F5" s="138"/>
      <c r="G5" s="47"/>
      <c r="H5" s="47"/>
      <c r="I5" s="47"/>
      <c r="J5" s="267" t="s">
        <v>36</v>
      </c>
      <c r="K5" s="36"/>
      <c r="L5" s="269"/>
    </row>
    <row r="6" spans="1:12" ht="13.15" thickBot="1" x14ac:dyDescent="0.4">
      <c r="A6" s="115"/>
      <c r="B6" s="79"/>
      <c r="C6" s="79"/>
      <c r="D6" s="79"/>
      <c r="E6" s="79"/>
      <c r="F6" s="79"/>
      <c r="G6" s="79"/>
      <c r="H6" s="79"/>
      <c r="I6" s="79"/>
      <c r="J6" s="115"/>
      <c r="K6" s="79"/>
      <c r="L6" s="136"/>
    </row>
    <row r="7" spans="1:12" x14ac:dyDescent="0.35">
      <c r="A7" s="270"/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9"/>
    </row>
    <row r="8" spans="1:12" x14ac:dyDescent="0.35">
      <c r="A8" s="127"/>
      <c r="G8" s="45"/>
      <c r="L8" s="269"/>
    </row>
    <row r="9" spans="1:12" x14ac:dyDescent="0.35">
      <c r="A9" s="127"/>
      <c r="B9" s="46" t="s">
        <v>37</v>
      </c>
      <c r="C9" s="470" t="s">
        <v>149</v>
      </c>
      <c r="D9" s="470"/>
      <c r="E9" s="470"/>
      <c r="F9" s="470"/>
      <c r="G9" s="470"/>
      <c r="H9" s="470"/>
      <c r="I9" s="47"/>
      <c r="J9" s="46" t="s">
        <v>38</v>
      </c>
      <c r="K9" s="117" t="s">
        <v>150</v>
      </c>
      <c r="L9" s="269"/>
    </row>
    <row r="10" spans="1:12" x14ac:dyDescent="0.35">
      <c r="A10" s="127"/>
      <c r="C10" s="470"/>
      <c r="D10" s="470"/>
      <c r="E10" s="470"/>
      <c r="F10" s="470"/>
      <c r="G10" s="470"/>
      <c r="H10" s="470"/>
      <c r="I10" s="47"/>
      <c r="J10" s="46" t="s">
        <v>40</v>
      </c>
      <c r="K10" s="271">
        <f>K23</f>
        <v>107</v>
      </c>
      <c r="L10" s="269"/>
    </row>
    <row r="11" spans="1:12" x14ac:dyDescent="0.35">
      <c r="A11" s="127"/>
      <c r="C11" s="470"/>
      <c r="D11" s="470"/>
      <c r="E11" s="470"/>
      <c r="F11" s="470"/>
      <c r="G11" s="470"/>
      <c r="H11" s="470"/>
      <c r="J11" s="46" t="s">
        <v>41</v>
      </c>
      <c r="K11" s="272" t="str">
        <f>L23</f>
        <v>FT</v>
      </c>
      <c r="L11" s="269"/>
    </row>
    <row r="12" spans="1:12" x14ac:dyDescent="0.35">
      <c r="A12" s="127"/>
      <c r="L12" s="269"/>
    </row>
    <row r="13" spans="1:12" x14ac:dyDescent="0.35">
      <c r="A13" s="127"/>
      <c r="I13" s="168"/>
      <c r="L13" s="269"/>
    </row>
    <row r="14" spans="1:12" x14ac:dyDescent="0.35">
      <c r="A14" s="127"/>
      <c r="L14" s="269"/>
    </row>
    <row r="15" spans="1:12" x14ac:dyDescent="0.35">
      <c r="A15" s="127"/>
      <c r="G15" s="125" t="s">
        <v>18</v>
      </c>
      <c r="H15" s="168" t="s">
        <v>19</v>
      </c>
      <c r="I15" s="125" t="s">
        <v>151</v>
      </c>
      <c r="L15" s="269"/>
    </row>
    <row r="16" spans="1:12" x14ac:dyDescent="0.35">
      <c r="A16" s="127"/>
      <c r="F16" s="189" t="s">
        <v>152</v>
      </c>
      <c r="G16" s="273">
        <f>16.5+17.5+3</f>
        <v>37</v>
      </c>
      <c r="H16" s="168">
        <v>1</v>
      </c>
      <c r="I16" s="273">
        <f>G16*H16</f>
        <v>37</v>
      </c>
      <c r="L16" s="269"/>
    </row>
    <row r="17" spans="1:12" x14ac:dyDescent="0.35">
      <c r="A17" s="127"/>
      <c r="F17" s="189" t="s">
        <v>153</v>
      </c>
      <c r="G17" s="273">
        <v>37</v>
      </c>
      <c r="H17" s="168">
        <v>1</v>
      </c>
      <c r="I17" s="273">
        <f>G17*H17</f>
        <v>37</v>
      </c>
      <c r="L17" s="269"/>
    </row>
    <row r="18" spans="1:12" x14ac:dyDescent="0.35">
      <c r="A18" s="127"/>
      <c r="F18" s="189" t="s">
        <v>198</v>
      </c>
      <c r="G18" s="273">
        <f>6.55+1.5</f>
        <v>8.0500000000000007</v>
      </c>
      <c r="H18" s="168">
        <v>2</v>
      </c>
      <c r="I18" s="273">
        <f>G18*H18</f>
        <v>16.100000000000001</v>
      </c>
      <c r="L18" s="269"/>
    </row>
    <row r="19" spans="1:12" x14ac:dyDescent="0.35">
      <c r="A19" s="127"/>
      <c r="F19" s="189" t="s">
        <v>199</v>
      </c>
      <c r="G19" s="273">
        <f>6.55+1.5</f>
        <v>8.0500000000000007</v>
      </c>
      <c r="H19" s="168">
        <v>2</v>
      </c>
      <c r="I19" s="273">
        <f>G19*H19</f>
        <v>16.100000000000001</v>
      </c>
      <c r="L19" s="269"/>
    </row>
    <row r="20" spans="1:12" x14ac:dyDescent="0.35">
      <c r="A20" s="127"/>
      <c r="F20" s="189"/>
      <c r="G20" s="168"/>
      <c r="H20" s="273" t="s">
        <v>90</v>
      </c>
      <c r="I20" s="273">
        <f>SUM(I16:I19)</f>
        <v>106.19999999999999</v>
      </c>
      <c r="L20" s="269"/>
    </row>
    <row r="21" spans="1:12" x14ac:dyDescent="0.35">
      <c r="A21" s="127"/>
      <c r="G21" s="274"/>
      <c r="L21" s="269"/>
    </row>
    <row r="22" spans="1:12" x14ac:dyDescent="0.35">
      <c r="A22" s="127"/>
      <c r="G22" s="274"/>
      <c r="H22" s="274"/>
      <c r="I22" s="274"/>
      <c r="K22" s="274"/>
      <c r="L22" s="269"/>
    </row>
    <row r="23" spans="1:12" ht="13.5" thickBot="1" x14ac:dyDescent="0.4">
      <c r="A23" s="182"/>
      <c r="B23" s="134"/>
      <c r="C23" s="134"/>
      <c r="D23" s="134"/>
      <c r="E23" s="134"/>
      <c r="F23" s="134"/>
      <c r="G23" s="134"/>
      <c r="H23" s="134"/>
      <c r="I23" s="134"/>
      <c r="J23" s="195" t="s">
        <v>66</v>
      </c>
      <c r="K23" s="264">
        <f>ROUNDUP(I20,0)</f>
        <v>107</v>
      </c>
      <c r="L23" s="197" t="s">
        <v>3</v>
      </c>
    </row>
    <row r="32" spans="1:12" x14ac:dyDescent="0.35">
      <c r="J32" s="274"/>
    </row>
    <row r="33" spans="10:10" x14ac:dyDescent="0.35">
      <c r="J33" s="274"/>
    </row>
  </sheetData>
  <mergeCells count="1">
    <mergeCell ref="C9:H11"/>
  </mergeCells>
  <pageMargins left="0.7" right="0.7" top="0.75" bottom="0.75" header="0.3" footer="0.3"/>
  <pageSetup scale="77" orientation="portrait" verticalDpi="120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3B574-6F29-4D48-AE11-415611B3637B}">
  <sheetPr>
    <tabColor theme="6"/>
    <pageSetUpPr fitToPage="1"/>
  </sheetPr>
  <dimension ref="A1:L44"/>
  <sheetViews>
    <sheetView zoomScaleNormal="100" zoomScaleSheetLayoutView="100" workbookViewId="0">
      <selection activeCell="D34" sqref="D34"/>
    </sheetView>
  </sheetViews>
  <sheetFormatPr defaultRowHeight="12.75" x14ac:dyDescent="0.35"/>
  <cols>
    <col min="1" max="3" width="9.1328125" style="125" customWidth="1"/>
    <col min="4" max="5" width="8.86328125" style="125"/>
    <col min="6" max="6" width="11.59765625" style="125" customWidth="1"/>
    <col min="7" max="7" width="8.86328125" style="125"/>
    <col min="8" max="8" width="10.3984375" style="125" customWidth="1"/>
    <col min="9" max="9" width="8.86328125" style="125"/>
    <col min="10" max="10" width="11.1328125" style="125" bestFit="1" customWidth="1"/>
    <col min="11" max="11" width="10.3984375" style="125" bestFit="1" customWidth="1"/>
    <col min="12" max="257" width="8.86328125" style="125"/>
    <col min="258" max="258" width="24.59765625" style="125" bestFit="1" customWidth="1"/>
    <col min="259" max="259" width="8.3984375" style="125" bestFit="1" customWidth="1"/>
    <col min="260" max="266" width="8.86328125" style="125"/>
    <col min="267" max="267" width="10" style="125" bestFit="1" customWidth="1"/>
    <col min="268" max="513" width="8.86328125" style="125"/>
    <col min="514" max="514" width="24.59765625" style="125" bestFit="1" customWidth="1"/>
    <col min="515" max="515" width="8.3984375" style="125" bestFit="1" customWidth="1"/>
    <col min="516" max="522" width="8.86328125" style="125"/>
    <col min="523" max="523" width="10" style="125" bestFit="1" customWidth="1"/>
    <col min="524" max="769" width="8.86328125" style="125"/>
    <col min="770" max="770" width="24.59765625" style="125" bestFit="1" customWidth="1"/>
    <col min="771" max="771" width="8.3984375" style="125" bestFit="1" customWidth="1"/>
    <col min="772" max="778" width="8.86328125" style="125"/>
    <col min="779" max="779" width="10" style="125" bestFit="1" customWidth="1"/>
    <col min="780" max="1025" width="8.86328125" style="125"/>
    <col min="1026" max="1026" width="24.59765625" style="125" bestFit="1" customWidth="1"/>
    <col min="1027" max="1027" width="8.3984375" style="125" bestFit="1" customWidth="1"/>
    <col min="1028" max="1034" width="8.86328125" style="125"/>
    <col min="1035" max="1035" width="10" style="125" bestFit="1" customWidth="1"/>
    <col min="1036" max="1281" width="8.86328125" style="125"/>
    <col min="1282" max="1282" width="24.59765625" style="125" bestFit="1" customWidth="1"/>
    <col min="1283" max="1283" width="8.3984375" style="125" bestFit="1" customWidth="1"/>
    <col min="1284" max="1290" width="8.86328125" style="125"/>
    <col min="1291" max="1291" width="10" style="125" bestFit="1" customWidth="1"/>
    <col min="1292" max="1537" width="8.86328125" style="125"/>
    <col min="1538" max="1538" width="24.59765625" style="125" bestFit="1" customWidth="1"/>
    <col min="1539" max="1539" width="8.3984375" style="125" bestFit="1" customWidth="1"/>
    <col min="1540" max="1546" width="8.86328125" style="125"/>
    <col min="1547" max="1547" width="10" style="125" bestFit="1" customWidth="1"/>
    <col min="1548" max="1793" width="8.86328125" style="125"/>
    <col min="1794" max="1794" width="24.59765625" style="125" bestFit="1" customWidth="1"/>
    <col min="1795" max="1795" width="8.3984375" style="125" bestFit="1" customWidth="1"/>
    <col min="1796" max="1802" width="8.86328125" style="125"/>
    <col min="1803" max="1803" width="10" style="125" bestFit="1" customWidth="1"/>
    <col min="1804" max="2049" width="8.86328125" style="125"/>
    <col min="2050" max="2050" width="24.59765625" style="125" bestFit="1" customWidth="1"/>
    <col min="2051" max="2051" width="8.3984375" style="125" bestFit="1" customWidth="1"/>
    <col min="2052" max="2058" width="8.86328125" style="125"/>
    <col min="2059" max="2059" width="10" style="125" bestFit="1" customWidth="1"/>
    <col min="2060" max="2305" width="8.86328125" style="125"/>
    <col min="2306" max="2306" width="24.59765625" style="125" bestFit="1" customWidth="1"/>
    <col min="2307" max="2307" width="8.3984375" style="125" bestFit="1" customWidth="1"/>
    <col min="2308" max="2314" width="8.86328125" style="125"/>
    <col min="2315" max="2315" width="10" style="125" bestFit="1" customWidth="1"/>
    <col min="2316" max="2561" width="8.86328125" style="125"/>
    <col min="2562" max="2562" width="24.59765625" style="125" bestFit="1" customWidth="1"/>
    <col min="2563" max="2563" width="8.3984375" style="125" bestFit="1" customWidth="1"/>
    <col min="2564" max="2570" width="8.86328125" style="125"/>
    <col min="2571" max="2571" width="10" style="125" bestFit="1" customWidth="1"/>
    <col min="2572" max="2817" width="8.86328125" style="125"/>
    <col min="2818" max="2818" width="24.59765625" style="125" bestFit="1" customWidth="1"/>
    <col min="2819" max="2819" width="8.3984375" style="125" bestFit="1" customWidth="1"/>
    <col min="2820" max="2826" width="8.86328125" style="125"/>
    <col min="2827" max="2827" width="10" style="125" bestFit="1" customWidth="1"/>
    <col min="2828" max="3073" width="8.86328125" style="125"/>
    <col min="3074" max="3074" width="24.59765625" style="125" bestFit="1" customWidth="1"/>
    <col min="3075" max="3075" width="8.3984375" style="125" bestFit="1" customWidth="1"/>
    <col min="3076" max="3082" width="8.86328125" style="125"/>
    <col min="3083" max="3083" width="10" style="125" bestFit="1" customWidth="1"/>
    <col min="3084" max="3329" width="8.86328125" style="125"/>
    <col min="3330" max="3330" width="24.59765625" style="125" bestFit="1" customWidth="1"/>
    <col min="3331" max="3331" width="8.3984375" style="125" bestFit="1" customWidth="1"/>
    <col min="3332" max="3338" width="8.86328125" style="125"/>
    <col min="3339" max="3339" width="10" style="125" bestFit="1" customWidth="1"/>
    <col min="3340" max="3585" width="8.86328125" style="125"/>
    <col min="3586" max="3586" width="24.59765625" style="125" bestFit="1" customWidth="1"/>
    <col min="3587" max="3587" width="8.3984375" style="125" bestFit="1" customWidth="1"/>
    <col min="3588" max="3594" width="8.86328125" style="125"/>
    <col min="3595" max="3595" width="10" style="125" bestFit="1" customWidth="1"/>
    <col min="3596" max="3841" width="8.86328125" style="125"/>
    <col min="3842" max="3842" width="24.59765625" style="125" bestFit="1" customWidth="1"/>
    <col min="3843" max="3843" width="8.3984375" style="125" bestFit="1" customWidth="1"/>
    <col min="3844" max="3850" width="8.86328125" style="125"/>
    <col min="3851" max="3851" width="10" style="125" bestFit="1" customWidth="1"/>
    <col min="3852" max="4097" width="8.86328125" style="125"/>
    <col min="4098" max="4098" width="24.59765625" style="125" bestFit="1" customWidth="1"/>
    <col min="4099" max="4099" width="8.3984375" style="125" bestFit="1" customWidth="1"/>
    <col min="4100" max="4106" width="8.86328125" style="125"/>
    <col min="4107" max="4107" width="10" style="125" bestFit="1" customWidth="1"/>
    <col min="4108" max="4353" width="8.86328125" style="125"/>
    <col min="4354" max="4354" width="24.59765625" style="125" bestFit="1" customWidth="1"/>
    <col min="4355" max="4355" width="8.3984375" style="125" bestFit="1" customWidth="1"/>
    <col min="4356" max="4362" width="8.86328125" style="125"/>
    <col min="4363" max="4363" width="10" style="125" bestFit="1" customWidth="1"/>
    <col min="4364" max="4609" width="8.86328125" style="125"/>
    <col min="4610" max="4610" width="24.59765625" style="125" bestFit="1" customWidth="1"/>
    <col min="4611" max="4611" width="8.3984375" style="125" bestFit="1" customWidth="1"/>
    <col min="4612" max="4618" width="8.86328125" style="125"/>
    <col min="4619" max="4619" width="10" style="125" bestFit="1" customWidth="1"/>
    <col min="4620" max="4865" width="8.86328125" style="125"/>
    <col min="4866" max="4866" width="24.59765625" style="125" bestFit="1" customWidth="1"/>
    <col min="4867" max="4867" width="8.3984375" style="125" bestFit="1" customWidth="1"/>
    <col min="4868" max="4874" width="8.86328125" style="125"/>
    <col min="4875" max="4875" width="10" style="125" bestFit="1" customWidth="1"/>
    <col min="4876" max="5121" width="8.86328125" style="125"/>
    <col min="5122" max="5122" width="24.59765625" style="125" bestFit="1" customWidth="1"/>
    <col min="5123" max="5123" width="8.3984375" style="125" bestFit="1" customWidth="1"/>
    <col min="5124" max="5130" width="8.86328125" style="125"/>
    <col min="5131" max="5131" width="10" style="125" bestFit="1" customWidth="1"/>
    <col min="5132" max="5377" width="8.86328125" style="125"/>
    <col min="5378" max="5378" width="24.59765625" style="125" bestFit="1" customWidth="1"/>
    <col min="5379" max="5379" width="8.3984375" style="125" bestFit="1" customWidth="1"/>
    <col min="5380" max="5386" width="8.86328125" style="125"/>
    <col min="5387" max="5387" width="10" style="125" bestFit="1" customWidth="1"/>
    <col min="5388" max="5633" width="8.86328125" style="125"/>
    <col min="5634" max="5634" width="24.59765625" style="125" bestFit="1" customWidth="1"/>
    <col min="5635" max="5635" width="8.3984375" style="125" bestFit="1" customWidth="1"/>
    <col min="5636" max="5642" width="8.86328125" style="125"/>
    <col min="5643" max="5643" width="10" style="125" bestFit="1" customWidth="1"/>
    <col min="5644" max="5889" width="8.86328125" style="125"/>
    <col min="5890" max="5890" width="24.59765625" style="125" bestFit="1" customWidth="1"/>
    <col min="5891" max="5891" width="8.3984375" style="125" bestFit="1" customWidth="1"/>
    <col min="5892" max="5898" width="8.86328125" style="125"/>
    <col min="5899" max="5899" width="10" style="125" bestFit="1" customWidth="1"/>
    <col min="5900" max="6145" width="8.86328125" style="125"/>
    <col min="6146" max="6146" width="24.59765625" style="125" bestFit="1" customWidth="1"/>
    <col min="6147" max="6147" width="8.3984375" style="125" bestFit="1" customWidth="1"/>
    <col min="6148" max="6154" width="8.86328125" style="125"/>
    <col min="6155" max="6155" width="10" style="125" bestFit="1" customWidth="1"/>
    <col min="6156" max="6401" width="8.86328125" style="125"/>
    <col min="6402" max="6402" width="24.59765625" style="125" bestFit="1" customWidth="1"/>
    <col min="6403" max="6403" width="8.3984375" style="125" bestFit="1" customWidth="1"/>
    <col min="6404" max="6410" width="8.86328125" style="125"/>
    <col min="6411" max="6411" width="10" style="125" bestFit="1" customWidth="1"/>
    <col min="6412" max="6657" width="8.86328125" style="125"/>
    <col min="6658" max="6658" width="24.59765625" style="125" bestFit="1" customWidth="1"/>
    <col min="6659" max="6659" width="8.3984375" style="125" bestFit="1" customWidth="1"/>
    <col min="6660" max="6666" width="8.86328125" style="125"/>
    <col min="6667" max="6667" width="10" style="125" bestFit="1" customWidth="1"/>
    <col min="6668" max="6913" width="8.86328125" style="125"/>
    <col min="6914" max="6914" width="24.59765625" style="125" bestFit="1" customWidth="1"/>
    <col min="6915" max="6915" width="8.3984375" style="125" bestFit="1" customWidth="1"/>
    <col min="6916" max="6922" width="8.86328125" style="125"/>
    <col min="6923" max="6923" width="10" style="125" bestFit="1" customWidth="1"/>
    <col min="6924" max="7169" width="8.86328125" style="125"/>
    <col min="7170" max="7170" width="24.59765625" style="125" bestFit="1" customWidth="1"/>
    <col min="7171" max="7171" width="8.3984375" style="125" bestFit="1" customWidth="1"/>
    <col min="7172" max="7178" width="8.86328125" style="125"/>
    <col min="7179" max="7179" width="10" style="125" bestFit="1" customWidth="1"/>
    <col min="7180" max="7425" width="8.86328125" style="125"/>
    <col min="7426" max="7426" width="24.59765625" style="125" bestFit="1" customWidth="1"/>
    <col min="7427" max="7427" width="8.3984375" style="125" bestFit="1" customWidth="1"/>
    <col min="7428" max="7434" width="8.86328125" style="125"/>
    <col min="7435" max="7435" width="10" style="125" bestFit="1" customWidth="1"/>
    <col min="7436" max="7681" width="8.86328125" style="125"/>
    <col min="7682" max="7682" width="24.59765625" style="125" bestFit="1" customWidth="1"/>
    <col min="7683" max="7683" width="8.3984375" style="125" bestFit="1" customWidth="1"/>
    <col min="7684" max="7690" width="8.86328125" style="125"/>
    <col min="7691" max="7691" width="10" style="125" bestFit="1" customWidth="1"/>
    <col min="7692" max="7937" width="8.86328125" style="125"/>
    <col min="7938" max="7938" width="24.59765625" style="125" bestFit="1" customWidth="1"/>
    <col min="7939" max="7939" width="8.3984375" style="125" bestFit="1" customWidth="1"/>
    <col min="7940" max="7946" width="8.86328125" style="125"/>
    <col min="7947" max="7947" width="10" style="125" bestFit="1" customWidth="1"/>
    <col min="7948" max="8193" width="8.86328125" style="125"/>
    <col min="8194" max="8194" width="24.59765625" style="125" bestFit="1" customWidth="1"/>
    <col min="8195" max="8195" width="8.3984375" style="125" bestFit="1" customWidth="1"/>
    <col min="8196" max="8202" width="8.86328125" style="125"/>
    <col min="8203" max="8203" width="10" style="125" bestFit="1" customWidth="1"/>
    <col min="8204" max="8449" width="8.86328125" style="125"/>
    <col min="8450" max="8450" width="24.59765625" style="125" bestFit="1" customWidth="1"/>
    <col min="8451" max="8451" width="8.3984375" style="125" bestFit="1" customWidth="1"/>
    <col min="8452" max="8458" width="8.86328125" style="125"/>
    <col min="8459" max="8459" width="10" style="125" bestFit="1" customWidth="1"/>
    <col min="8460" max="8705" width="8.86328125" style="125"/>
    <col min="8706" max="8706" width="24.59765625" style="125" bestFit="1" customWidth="1"/>
    <col min="8707" max="8707" width="8.3984375" style="125" bestFit="1" customWidth="1"/>
    <col min="8708" max="8714" width="8.86328125" style="125"/>
    <col min="8715" max="8715" width="10" style="125" bestFit="1" customWidth="1"/>
    <col min="8716" max="8961" width="8.86328125" style="125"/>
    <col min="8962" max="8962" width="24.59765625" style="125" bestFit="1" customWidth="1"/>
    <col min="8963" max="8963" width="8.3984375" style="125" bestFit="1" customWidth="1"/>
    <col min="8964" max="8970" width="8.86328125" style="125"/>
    <col min="8971" max="8971" width="10" style="125" bestFit="1" customWidth="1"/>
    <col min="8972" max="9217" width="8.86328125" style="125"/>
    <col min="9218" max="9218" width="24.59765625" style="125" bestFit="1" customWidth="1"/>
    <col min="9219" max="9219" width="8.3984375" style="125" bestFit="1" customWidth="1"/>
    <col min="9220" max="9226" width="8.86328125" style="125"/>
    <col min="9227" max="9227" width="10" style="125" bestFit="1" customWidth="1"/>
    <col min="9228" max="9473" width="8.86328125" style="125"/>
    <col min="9474" max="9474" width="24.59765625" style="125" bestFit="1" customWidth="1"/>
    <col min="9475" max="9475" width="8.3984375" style="125" bestFit="1" customWidth="1"/>
    <col min="9476" max="9482" width="8.86328125" style="125"/>
    <col min="9483" max="9483" width="10" style="125" bestFit="1" customWidth="1"/>
    <col min="9484" max="9729" width="8.86328125" style="125"/>
    <col min="9730" max="9730" width="24.59765625" style="125" bestFit="1" customWidth="1"/>
    <col min="9731" max="9731" width="8.3984375" style="125" bestFit="1" customWidth="1"/>
    <col min="9732" max="9738" width="8.86328125" style="125"/>
    <col min="9739" max="9739" width="10" style="125" bestFit="1" customWidth="1"/>
    <col min="9740" max="9985" width="8.86328125" style="125"/>
    <col min="9986" max="9986" width="24.59765625" style="125" bestFit="1" customWidth="1"/>
    <col min="9987" max="9987" width="8.3984375" style="125" bestFit="1" customWidth="1"/>
    <col min="9988" max="9994" width="8.86328125" style="125"/>
    <col min="9995" max="9995" width="10" style="125" bestFit="1" customWidth="1"/>
    <col min="9996" max="10241" width="8.86328125" style="125"/>
    <col min="10242" max="10242" width="24.59765625" style="125" bestFit="1" customWidth="1"/>
    <col min="10243" max="10243" width="8.3984375" style="125" bestFit="1" customWidth="1"/>
    <col min="10244" max="10250" width="8.86328125" style="125"/>
    <col min="10251" max="10251" width="10" style="125" bestFit="1" customWidth="1"/>
    <col min="10252" max="10497" width="8.86328125" style="125"/>
    <col min="10498" max="10498" width="24.59765625" style="125" bestFit="1" customWidth="1"/>
    <col min="10499" max="10499" width="8.3984375" style="125" bestFit="1" customWidth="1"/>
    <col min="10500" max="10506" width="8.86328125" style="125"/>
    <col min="10507" max="10507" width="10" style="125" bestFit="1" customWidth="1"/>
    <col min="10508" max="10753" width="8.86328125" style="125"/>
    <col min="10754" max="10754" width="24.59765625" style="125" bestFit="1" customWidth="1"/>
    <col min="10755" max="10755" width="8.3984375" style="125" bestFit="1" customWidth="1"/>
    <col min="10756" max="10762" width="8.86328125" style="125"/>
    <col min="10763" max="10763" width="10" style="125" bestFit="1" customWidth="1"/>
    <col min="10764" max="11009" width="8.86328125" style="125"/>
    <col min="11010" max="11010" width="24.59765625" style="125" bestFit="1" customWidth="1"/>
    <col min="11011" max="11011" width="8.3984375" style="125" bestFit="1" customWidth="1"/>
    <col min="11012" max="11018" width="8.86328125" style="125"/>
    <col min="11019" max="11019" width="10" style="125" bestFit="1" customWidth="1"/>
    <col min="11020" max="11265" width="8.86328125" style="125"/>
    <col min="11266" max="11266" width="24.59765625" style="125" bestFit="1" customWidth="1"/>
    <col min="11267" max="11267" width="8.3984375" style="125" bestFit="1" customWidth="1"/>
    <col min="11268" max="11274" width="8.86328125" style="125"/>
    <col min="11275" max="11275" width="10" style="125" bestFit="1" customWidth="1"/>
    <col min="11276" max="11521" width="8.86328125" style="125"/>
    <col min="11522" max="11522" width="24.59765625" style="125" bestFit="1" customWidth="1"/>
    <col min="11523" max="11523" width="8.3984375" style="125" bestFit="1" customWidth="1"/>
    <col min="11524" max="11530" width="8.86328125" style="125"/>
    <col min="11531" max="11531" width="10" style="125" bestFit="1" customWidth="1"/>
    <col min="11532" max="11777" width="8.86328125" style="125"/>
    <col min="11778" max="11778" width="24.59765625" style="125" bestFit="1" customWidth="1"/>
    <col min="11779" max="11779" width="8.3984375" style="125" bestFit="1" customWidth="1"/>
    <col min="11780" max="11786" width="8.86328125" style="125"/>
    <col min="11787" max="11787" width="10" style="125" bestFit="1" customWidth="1"/>
    <col min="11788" max="12033" width="8.86328125" style="125"/>
    <col min="12034" max="12034" width="24.59765625" style="125" bestFit="1" customWidth="1"/>
    <col min="12035" max="12035" width="8.3984375" style="125" bestFit="1" customWidth="1"/>
    <col min="12036" max="12042" width="8.86328125" style="125"/>
    <col min="12043" max="12043" width="10" style="125" bestFit="1" customWidth="1"/>
    <col min="12044" max="12289" width="8.86328125" style="125"/>
    <col min="12290" max="12290" width="24.59765625" style="125" bestFit="1" customWidth="1"/>
    <col min="12291" max="12291" width="8.3984375" style="125" bestFit="1" customWidth="1"/>
    <col min="12292" max="12298" width="8.86328125" style="125"/>
    <col min="12299" max="12299" width="10" style="125" bestFit="1" customWidth="1"/>
    <col min="12300" max="12545" width="8.86328125" style="125"/>
    <col min="12546" max="12546" width="24.59765625" style="125" bestFit="1" customWidth="1"/>
    <col min="12547" max="12547" width="8.3984375" style="125" bestFit="1" customWidth="1"/>
    <col min="12548" max="12554" width="8.86328125" style="125"/>
    <col min="12555" max="12555" width="10" style="125" bestFit="1" customWidth="1"/>
    <col min="12556" max="12801" width="8.86328125" style="125"/>
    <col min="12802" max="12802" width="24.59765625" style="125" bestFit="1" customWidth="1"/>
    <col min="12803" max="12803" width="8.3984375" style="125" bestFit="1" customWidth="1"/>
    <col min="12804" max="12810" width="8.86328125" style="125"/>
    <col min="12811" max="12811" width="10" style="125" bestFit="1" customWidth="1"/>
    <col min="12812" max="13057" width="8.86328125" style="125"/>
    <col min="13058" max="13058" width="24.59765625" style="125" bestFit="1" customWidth="1"/>
    <col min="13059" max="13059" width="8.3984375" style="125" bestFit="1" customWidth="1"/>
    <col min="13060" max="13066" width="8.86328125" style="125"/>
    <col min="13067" max="13067" width="10" style="125" bestFit="1" customWidth="1"/>
    <col min="13068" max="13313" width="8.86328125" style="125"/>
    <col min="13314" max="13314" width="24.59765625" style="125" bestFit="1" customWidth="1"/>
    <col min="13315" max="13315" width="8.3984375" style="125" bestFit="1" customWidth="1"/>
    <col min="13316" max="13322" width="8.86328125" style="125"/>
    <col min="13323" max="13323" width="10" style="125" bestFit="1" customWidth="1"/>
    <col min="13324" max="13569" width="8.86328125" style="125"/>
    <col min="13570" max="13570" width="24.59765625" style="125" bestFit="1" customWidth="1"/>
    <col min="13571" max="13571" width="8.3984375" style="125" bestFit="1" customWidth="1"/>
    <col min="13572" max="13578" width="8.86328125" style="125"/>
    <col min="13579" max="13579" width="10" style="125" bestFit="1" customWidth="1"/>
    <col min="13580" max="13825" width="8.86328125" style="125"/>
    <col min="13826" max="13826" width="24.59765625" style="125" bestFit="1" customWidth="1"/>
    <col min="13827" max="13827" width="8.3984375" style="125" bestFit="1" customWidth="1"/>
    <col min="13828" max="13834" width="8.86328125" style="125"/>
    <col min="13835" max="13835" width="10" style="125" bestFit="1" customWidth="1"/>
    <col min="13836" max="14081" width="8.86328125" style="125"/>
    <col min="14082" max="14082" width="24.59765625" style="125" bestFit="1" customWidth="1"/>
    <col min="14083" max="14083" width="8.3984375" style="125" bestFit="1" customWidth="1"/>
    <col min="14084" max="14090" width="8.86328125" style="125"/>
    <col min="14091" max="14091" width="10" style="125" bestFit="1" customWidth="1"/>
    <col min="14092" max="14337" width="8.86328125" style="125"/>
    <col min="14338" max="14338" width="24.59765625" style="125" bestFit="1" customWidth="1"/>
    <col min="14339" max="14339" width="8.3984375" style="125" bestFit="1" customWidth="1"/>
    <col min="14340" max="14346" width="8.86328125" style="125"/>
    <col min="14347" max="14347" width="10" style="125" bestFit="1" customWidth="1"/>
    <col min="14348" max="14593" width="8.86328125" style="125"/>
    <col min="14594" max="14594" width="24.59765625" style="125" bestFit="1" customWidth="1"/>
    <col min="14595" max="14595" width="8.3984375" style="125" bestFit="1" customWidth="1"/>
    <col min="14596" max="14602" width="8.86328125" style="125"/>
    <col min="14603" max="14603" width="10" style="125" bestFit="1" customWidth="1"/>
    <col min="14604" max="14849" width="8.86328125" style="125"/>
    <col min="14850" max="14850" width="24.59765625" style="125" bestFit="1" customWidth="1"/>
    <col min="14851" max="14851" width="8.3984375" style="125" bestFit="1" customWidth="1"/>
    <col min="14852" max="14858" width="8.86328125" style="125"/>
    <col min="14859" max="14859" width="10" style="125" bestFit="1" customWidth="1"/>
    <col min="14860" max="15105" width="8.86328125" style="125"/>
    <col min="15106" max="15106" width="24.59765625" style="125" bestFit="1" customWidth="1"/>
    <col min="15107" max="15107" width="8.3984375" style="125" bestFit="1" customWidth="1"/>
    <col min="15108" max="15114" width="8.86328125" style="125"/>
    <col min="15115" max="15115" width="10" style="125" bestFit="1" customWidth="1"/>
    <col min="15116" max="15361" width="8.86328125" style="125"/>
    <col min="15362" max="15362" width="24.59765625" style="125" bestFit="1" customWidth="1"/>
    <col min="15363" max="15363" width="8.3984375" style="125" bestFit="1" customWidth="1"/>
    <col min="15364" max="15370" width="8.86328125" style="125"/>
    <col min="15371" max="15371" width="10" style="125" bestFit="1" customWidth="1"/>
    <col min="15372" max="15617" width="8.86328125" style="125"/>
    <col min="15618" max="15618" width="24.59765625" style="125" bestFit="1" customWidth="1"/>
    <col min="15619" max="15619" width="8.3984375" style="125" bestFit="1" customWidth="1"/>
    <col min="15620" max="15626" width="8.86328125" style="125"/>
    <col min="15627" max="15627" width="10" style="125" bestFit="1" customWidth="1"/>
    <col min="15628" max="15873" width="8.86328125" style="125"/>
    <col min="15874" max="15874" width="24.59765625" style="125" bestFit="1" customWidth="1"/>
    <col min="15875" max="15875" width="8.3984375" style="125" bestFit="1" customWidth="1"/>
    <col min="15876" max="15882" width="8.86328125" style="125"/>
    <col min="15883" max="15883" width="10" style="125" bestFit="1" customWidth="1"/>
    <col min="15884" max="16129" width="8.86328125" style="125"/>
    <col min="16130" max="16130" width="24.59765625" style="125" bestFit="1" customWidth="1"/>
    <col min="16131" max="16131" width="8.3984375" style="125" bestFit="1" customWidth="1"/>
    <col min="16132" max="16138" width="8.86328125" style="125"/>
    <col min="16139" max="16139" width="10" style="125" bestFit="1" customWidth="1"/>
    <col min="16140" max="16384" width="8.86328125" style="125"/>
  </cols>
  <sheetData>
    <row r="1" spans="1:12" ht="13.15" x14ac:dyDescent="0.4">
      <c r="A1" s="41"/>
      <c r="B1" s="42"/>
      <c r="C1" s="42"/>
      <c r="D1" s="42"/>
      <c r="E1" s="15" t="s">
        <v>30</v>
      </c>
      <c r="F1" s="16" t="str">
        <f>'STR REM'!F1</f>
        <v>HIG-73-21.11</v>
      </c>
      <c r="G1" s="14"/>
      <c r="H1" s="14"/>
      <c r="I1" s="17"/>
      <c r="J1" s="18"/>
      <c r="K1" s="19"/>
      <c r="L1" s="20"/>
    </row>
    <row r="2" spans="1:12" ht="13.15" x14ac:dyDescent="0.4">
      <c r="A2" s="107"/>
      <c r="B2" s="47"/>
      <c r="C2" s="47"/>
      <c r="D2" s="47"/>
      <c r="E2" s="23" t="s">
        <v>31</v>
      </c>
      <c r="F2" s="24" t="str">
        <f>'STR REM'!F2</f>
        <v>HIG-00073-21.110</v>
      </c>
      <c r="G2" s="22"/>
      <c r="H2" s="22"/>
      <c r="I2" s="25"/>
      <c r="J2" s="26" t="s">
        <v>32</v>
      </c>
      <c r="K2" s="27">
        <f>'STR REM'!J2</f>
        <v>45739</v>
      </c>
      <c r="L2" s="28"/>
    </row>
    <row r="3" spans="1:12" ht="13.15" x14ac:dyDescent="0.4">
      <c r="A3" s="107"/>
      <c r="B3" s="47"/>
      <c r="C3" s="47"/>
      <c r="D3" s="47"/>
      <c r="F3" s="24"/>
      <c r="G3" s="22"/>
      <c r="H3" s="22"/>
      <c r="I3" s="25"/>
      <c r="J3" s="26" t="s">
        <v>33</v>
      </c>
      <c r="K3" s="29" t="str">
        <f>'STR REM'!J3</f>
        <v>GLA</v>
      </c>
      <c r="L3" s="128"/>
    </row>
    <row r="4" spans="1:12" x14ac:dyDescent="0.35">
      <c r="A4" s="31"/>
      <c r="B4" s="47"/>
      <c r="C4" s="47"/>
      <c r="D4" s="47"/>
      <c r="E4" s="22"/>
      <c r="F4" s="33"/>
      <c r="G4" s="22"/>
      <c r="H4" s="22"/>
      <c r="I4" s="25"/>
      <c r="J4" s="26" t="s">
        <v>34</v>
      </c>
      <c r="K4" s="34"/>
      <c r="L4" s="128"/>
    </row>
    <row r="5" spans="1:12" ht="15" x14ac:dyDescent="0.35">
      <c r="A5" s="107"/>
      <c r="B5" s="47"/>
      <c r="C5" s="47"/>
      <c r="D5" s="47"/>
      <c r="E5" s="35" t="s">
        <v>35</v>
      </c>
      <c r="F5" s="33"/>
      <c r="G5" s="22"/>
      <c r="H5" s="22"/>
      <c r="I5" s="25"/>
      <c r="J5" s="26" t="s">
        <v>36</v>
      </c>
      <c r="K5" s="36"/>
      <c r="L5" s="128"/>
    </row>
    <row r="6" spans="1:12" ht="13.15" thickBot="1" x14ac:dyDescent="0.4">
      <c r="A6" s="115"/>
      <c r="B6" s="79"/>
      <c r="C6" s="79"/>
      <c r="D6" s="79"/>
      <c r="E6" s="22"/>
      <c r="F6" s="38"/>
      <c r="G6" s="38"/>
      <c r="H6" s="38"/>
      <c r="I6" s="39"/>
      <c r="J6" s="38"/>
      <c r="K6" s="38"/>
      <c r="L6" s="136"/>
    </row>
    <row r="7" spans="1:12" ht="13.15" x14ac:dyDescent="0.4">
      <c r="A7" s="177"/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9"/>
    </row>
    <row r="8" spans="1:12" x14ac:dyDescent="0.35">
      <c r="A8" s="127"/>
      <c r="G8" s="45"/>
      <c r="L8" s="128"/>
    </row>
    <row r="9" spans="1:12" x14ac:dyDescent="0.35">
      <c r="A9" s="127"/>
      <c r="B9" s="46" t="s">
        <v>37</v>
      </c>
      <c r="C9" s="471" t="s">
        <v>200</v>
      </c>
      <c r="D9" s="472"/>
      <c r="E9" s="472"/>
      <c r="F9" s="472"/>
      <c r="G9" s="472"/>
      <c r="H9" s="473"/>
      <c r="I9" s="47"/>
      <c r="J9" s="46" t="s">
        <v>38</v>
      </c>
      <c r="K9" s="117" t="s">
        <v>173</v>
      </c>
      <c r="L9" s="128"/>
    </row>
    <row r="10" spans="1:12" x14ac:dyDescent="0.35">
      <c r="A10" s="127"/>
      <c r="C10" s="449"/>
      <c r="D10" s="450"/>
      <c r="E10" s="450"/>
      <c r="F10" s="450"/>
      <c r="G10" s="450"/>
      <c r="H10" s="451"/>
      <c r="I10" s="47"/>
      <c r="J10" s="46" t="s">
        <v>40</v>
      </c>
      <c r="K10" s="271">
        <f>H15</f>
        <v>10</v>
      </c>
      <c r="L10" s="128"/>
    </row>
    <row r="11" spans="1:12" x14ac:dyDescent="0.35">
      <c r="A11" s="127"/>
      <c r="C11" s="452"/>
      <c r="D11" s="453"/>
      <c r="E11" s="453"/>
      <c r="F11" s="453"/>
      <c r="G11" s="453"/>
      <c r="H11" s="454"/>
      <c r="J11" s="46" t="s">
        <v>41</v>
      </c>
      <c r="K11" s="272" t="s">
        <v>29</v>
      </c>
      <c r="L11" s="128"/>
    </row>
    <row r="12" spans="1:12" x14ac:dyDescent="0.35">
      <c r="A12" s="127"/>
      <c r="L12" s="128"/>
    </row>
    <row r="13" spans="1:12" x14ac:dyDescent="0.35">
      <c r="A13" s="127"/>
      <c r="L13" s="128"/>
    </row>
    <row r="14" spans="1:12" ht="15" customHeight="1" x14ac:dyDescent="0.35">
      <c r="A14" s="127"/>
      <c r="F14" s="125" t="s">
        <v>107</v>
      </c>
      <c r="G14" s="168" t="s">
        <v>154</v>
      </c>
      <c r="H14" s="168" t="s">
        <v>91</v>
      </c>
      <c r="L14" s="190"/>
    </row>
    <row r="15" spans="1:12" x14ac:dyDescent="0.35">
      <c r="A15" s="127"/>
      <c r="E15" s="191"/>
      <c r="F15" s="191">
        <v>5</v>
      </c>
      <c r="G15" s="191">
        <v>2</v>
      </c>
      <c r="H15" s="191">
        <f>G15*F15</f>
        <v>10</v>
      </c>
      <c r="K15" s="191"/>
      <c r="L15" s="194"/>
    </row>
    <row r="16" spans="1:12" x14ac:dyDescent="0.35">
      <c r="A16" s="127"/>
      <c r="H16" s="168"/>
      <c r="L16" s="194"/>
    </row>
    <row r="17" spans="1:12" ht="13.5" thickBot="1" x14ac:dyDescent="0.4">
      <c r="A17" s="182"/>
      <c r="B17" s="134"/>
      <c r="C17" s="134"/>
      <c r="D17" s="134"/>
      <c r="E17" s="134"/>
      <c r="F17" s="134"/>
      <c r="G17" s="134"/>
      <c r="H17" s="134"/>
      <c r="I17" s="134"/>
      <c r="J17" s="195" t="s">
        <v>66</v>
      </c>
      <c r="K17" s="275">
        <f>H15</f>
        <v>10</v>
      </c>
      <c r="L17" s="197" t="s">
        <v>29</v>
      </c>
    </row>
    <row r="18" spans="1:12" ht="13.15" x14ac:dyDescent="0.4">
      <c r="D18" s="183"/>
      <c r="E18" s="183"/>
    </row>
    <row r="19" spans="1:12" ht="13.15" x14ac:dyDescent="0.4">
      <c r="A19" s="185"/>
      <c r="B19" s="183"/>
      <c r="C19" s="183"/>
      <c r="D19" s="183"/>
      <c r="E19" s="183"/>
    </row>
    <row r="20" spans="1:12" ht="13.15" x14ac:dyDescent="0.4">
      <c r="F20" s="183"/>
      <c r="G20" s="183"/>
      <c r="H20" s="183"/>
      <c r="I20" s="183"/>
    </row>
    <row r="21" spans="1:12" ht="13.15" x14ac:dyDescent="0.4">
      <c r="D21" s="184"/>
      <c r="E21" s="183"/>
    </row>
    <row r="22" spans="1:12" ht="13.15" x14ac:dyDescent="0.4">
      <c r="D22" s="183"/>
      <c r="E22" s="183"/>
    </row>
    <row r="23" spans="1:12" ht="13.15" x14ac:dyDescent="0.4">
      <c r="D23" s="183"/>
      <c r="E23" s="183"/>
    </row>
    <row r="24" spans="1:12" ht="13.15" x14ac:dyDescent="0.4">
      <c r="A24" s="185"/>
      <c r="B24" s="183"/>
      <c r="C24" s="183"/>
      <c r="D24" s="183"/>
      <c r="E24" s="183"/>
    </row>
    <row r="25" spans="1:12" ht="13.15" x14ac:dyDescent="0.4">
      <c r="F25" s="183"/>
      <c r="G25" s="183"/>
      <c r="H25" s="183"/>
      <c r="I25" s="183"/>
    </row>
    <row r="26" spans="1:12" ht="13.15" x14ac:dyDescent="0.4">
      <c r="D26" s="184"/>
      <c r="E26" s="183"/>
    </row>
    <row r="29" spans="1:12" ht="13.15" x14ac:dyDescent="0.4">
      <c r="A29" s="183"/>
      <c r="B29" s="183"/>
      <c r="C29" s="183"/>
      <c r="D29" s="183"/>
      <c r="E29" s="183"/>
      <c r="F29" s="183"/>
      <c r="G29" s="183"/>
      <c r="H29" s="183"/>
      <c r="I29" s="183"/>
      <c r="J29" s="183"/>
      <c r="K29" s="183"/>
    </row>
    <row r="30" spans="1:12" ht="13.15" x14ac:dyDescent="0.4">
      <c r="A30" s="185"/>
      <c r="B30" s="183"/>
      <c r="C30" s="183"/>
      <c r="D30" s="183"/>
      <c r="E30" s="183"/>
      <c r="F30" s="183"/>
      <c r="G30" s="183"/>
      <c r="H30" s="183"/>
      <c r="I30" s="183"/>
      <c r="J30" s="183"/>
      <c r="K30" s="183"/>
    </row>
    <row r="32" spans="1:12" ht="13.15" x14ac:dyDescent="0.4">
      <c r="D32" s="184"/>
      <c r="E32" s="183"/>
    </row>
    <row r="35" spans="1:10" ht="13.15" x14ac:dyDescent="0.4">
      <c r="A35" s="183"/>
      <c r="B35" s="183"/>
      <c r="C35" s="183"/>
      <c r="D35" s="183"/>
      <c r="E35" s="183"/>
    </row>
    <row r="36" spans="1:10" ht="13.15" x14ac:dyDescent="0.4">
      <c r="A36" s="185"/>
      <c r="B36" s="183"/>
      <c r="C36" s="183"/>
      <c r="D36" s="183"/>
      <c r="E36" s="183"/>
    </row>
    <row r="37" spans="1:10" ht="13.15" x14ac:dyDescent="0.4">
      <c r="F37" s="183"/>
      <c r="G37" s="183"/>
      <c r="H37" s="183"/>
      <c r="I37" s="183"/>
      <c r="J37" s="183"/>
    </row>
    <row r="38" spans="1:10" ht="13.15" x14ac:dyDescent="0.4">
      <c r="F38" s="183"/>
      <c r="G38" s="183"/>
      <c r="H38" s="183"/>
      <c r="I38" s="183"/>
      <c r="J38" s="183"/>
    </row>
    <row r="39" spans="1:10" ht="13.15" x14ac:dyDescent="0.4">
      <c r="D39" s="184"/>
      <c r="E39" s="183"/>
    </row>
    <row r="40" spans="1:10" x14ac:dyDescent="0.35">
      <c r="D40" s="186"/>
    </row>
    <row r="43" spans="1:10" ht="13.15" x14ac:dyDescent="0.4">
      <c r="J43" s="183"/>
    </row>
    <row r="44" spans="1:10" ht="13.15" x14ac:dyDescent="0.4">
      <c r="J44" s="183"/>
    </row>
  </sheetData>
  <mergeCells count="1">
    <mergeCell ref="C9:H11"/>
  </mergeCells>
  <pageMargins left="0.7" right="0.7" top="0.75" bottom="0.75" header="0.3" footer="0.3"/>
  <pageSetup scale="7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C8A3C-EF08-4E32-B618-AB27DEB7493C}">
  <sheetPr>
    <tabColor theme="6"/>
  </sheetPr>
  <dimension ref="A1:L21"/>
  <sheetViews>
    <sheetView workbookViewId="0">
      <selection activeCell="D34" sqref="D34"/>
    </sheetView>
  </sheetViews>
  <sheetFormatPr defaultRowHeight="12.75" x14ac:dyDescent="0.35"/>
  <cols>
    <col min="6" max="6" width="14.3984375" bestFit="1" customWidth="1"/>
    <col min="10" max="10" width="11.1328125" customWidth="1"/>
    <col min="11" max="11" width="10.3984375" customWidth="1"/>
  </cols>
  <sheetData>
    <row r="1" spans="1:12" ht="13.15" x14ac:dyDescent="0.4">
      <c r="A1" s="41"/>
      <c r="B1" s="42"/>
      <c r="C1" s="42"/>
      <c r="D1" s="178"/>
      <c r="E1" s="101" t="s">
        <v>30</v>
      </c>
      <c r="F1" s="102" t="str">
        <f>'STR REM'!F1</f>
        <v>HIG-73-21.11</v>
      </c>
      <c r="G1" s="42"/>
      <c r="H1" s="42"/>
      <c r="I1" s="42"/>
      <c r="J1" s="266"/>
      <c r="K1" s="105"/>
      <c r="L1" s="106"/>
    </row>
    <row r="2" spans="1:12" ht="13.15" x14ac:dyDescent="0.4">
      <c r="A2" s="107"/>
      <c r="B2" s="47"/>
      <c r="C2" s="47"/>
      <c r="D2" s="125"/>
      <c r="E2" s="52" t="s">
        <v>31</v>
      </c>
      <c r="F2" s="108" t="str">
        <f>'STR REM'!F2</f>
        <v>HIG-00073-21.110</v>
      </c>
      <c r="G2" s="47"/>
      <c r="H2" s="47"/>
      <c r="I2" s="47"/>
      <c r="J2" s="267" t="s">
        <v>32</v>
      </c>
      <c r="K2" s="27">
        <f>'STR REM'!J2</f>
        <v>45739</v>
      </c>
      <c r="L2" s="268"/>
    </row>
    <row r="3" spans="1:12" ht="13.15" x14ac:dyDescent="0.4">
      <c r="A3" s="107"/>
      <c r="B3" s="47"/>
      <c r="C3" s="47"/>
      <c r="D3" s="125"/>
      <c r="E3" s="125"/>
      <c r="F3" s="108"/>
      <c r="G3" s="47"/>
      <c r="H3" s="47"/>
      <c r="I3" s="47"/>
      <c r="J3" s="267" t="s">
        <v>33</v>
      </c>
      <c r="K3" s="29" t="str">
        <f>'STR REM'!J3</f>
        <v>GLA</v>
      </c>
      <c r="L3" s="269"/>
    </row>
    <row r="4" spans="1:12" x14ac:dyDescent="0.35">
      <c r="A4" s="31"/>
      <c r="B4" s="47"/>
      <c r="C4" s="47"/>
      <c r="D4" s="47"/>
      <c r="E4" s="138"/>
      <c r="F4" s="138"/>
      <c r="G4" s="47"/>
      <c r="H4" s="47"/>
      <c r="I4" s="47"/>
      <c r="J4" s="267" t="s">
        <v>34</v>
      </c>
      <c r="K4" s="34"/>
      <c r="L4" s="269"/>
    </row>
    <row r="5" spans="1:12" ht="15" x14ac:dyDescent="0.35">
      <c r="A5" s="107"/>
      <c r="B5" s="47"/>
      <c r="C5" s="47"/>
      <c r="D5" s="47"/>
      <c r="E5" s="113" t="s">
        <v>35</v>
      </c>
      <c r="F5" s="138"/>
      <c r="G5" s="47"/>
      <c r="H5" s="47"/>
      <c r="I5" s="47"/>
      <c r="J5" s="267" t="s">
        <v>36</v>
      </c>
      <c r="K5" s="36"/>
      <c r="L5" s="269"/>
    </row>
    <row r="6" spans="1:12" ht="13.15" thickBot="1" x14ac:dyDescent="0.4">
      <c r="A6" s="115"/>
      <c r="B6" s="79"/>
      <c r="C6" s="79"/>
      <c r="D6" s="79"/>
      <c r="E6" s="79"/>
      <c r="F6" s="79"/>
      <c r="G6" s="79"/>
      <c r="H6" s="79"/>
      <c r="I6" s="79"/>
      <c r="J6" s="115"/>
      <c r="K6" s="79"/>
      <c r="L6" s="136"/>
    </row>
    <row r="7" spans="1:12" x14ac:dyDescent="0.35">
      <c r="A7" s="270"/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9"/>
    </row>
    <row r="8" spans="1:12" x14ac:dyDescent="0.35">
      <c r="A8" s="127"/>
      <c r="B8" s="125"/>
      <c r="C8" s="125"/>
      <c r="D8" s="125"/>
      <c r="E8" s="125"/>
      <c r="F8" s="125"/>
      <c r="G8" s="45"/>
      <c r="H8" s="125"/>
      <c r="I8" s="125"/>
      <c r="J8" s="125"/>
      <c r="K8" s="125"/>
      <c r="L8" s="269"/>
    </row>
    <row r="9" spans="1:12" x14ac:dyDescent="0.35">
      <c r="A9" s="127"/>
      <c r="B9" s="46" t="s">
        <v>37</v>
      </c>
      <c r="C9" s="470" t="s">
        <v>201</v>
      </c>
      <c r="D9" s="470"/>
      <c r="E9" s="470"/>
      <c r="F9" s="470"/>
      <c r="G9" s="470"/>
      <c r="H9" s="470"/>
      <c r="I9" s="47"/>
      <c r="J9" s="46" t="s">
        <v>38</v>
      </c>
      <c r="K9" s="117" t="s">
        <v>202</v>
      </c>
      <c r="L9" s="269"/>
    </row>
    <row r="10" spans="1:12" x14ac:dyDescent="0.35">
      <c r="A10" s="127"/>
      <c r="B10" s="125"/>
      <c r="C10" s="470"/>
      <c r="D10" s="470"/>
      <c r="E10" s="470"/>
      <c r="F10" s="470"/>
      <c r="G10" s="470"/>
      <c r="H10" s="470"/>
      <c r="I10" s="47"/>
      <c r="J10" s="46" t="s">
        <v>40</v>
      </c>
      <c r="K10" s="271">
        <f>K21</f>
        <v>236</v>
      </c>
      <c r="L10" s="269"/>
    </row>
    <row r="11" spans="1:12" x14ac:dyDescent="0.35">
      <c r="A11" s="127"/>
      <c r="B11" s="125"/>
      <c r="C11" s="470"/>
      <c r="D11" s="470"/>
      <c r="E11" s="470"/>
      <c r="F11" s="470"/>
      <c r="G11" s="470"/>
      <c r="H11" s="470"/>
      <c r="I11" s="125"/>
      <c r="J11" s="46" t="s">
        <v>41</v>
      </c>
      <c r="K11" s="272" t="str">
        <f>L21</f>
        <v>FT</v>
      </c>
      <c r="L11" s="269"/>
    </row>
    <row r="12" spans="1:12" x14ac:dyDescent="0.35">
      <c r="A12" s="127"/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269"/>
    </row>
    <row r="13" spans="1:12" x14ac:dyDescent="0.35">
      <c r="A13" s="127"/>
      <c r="B13" s="125"/>
      <c r="C13" s="125"/>
      <c r="D13" s="125"/>
      <c r="E13" s="125"/>
      <c r="F13" s="125"/>
      <c r="G13" s="125"/>
      <c r="H13" s="125"/>
      <c r="I13" s="168"/>
      <c r="J13" s="125"/>
      <c r="K13" s="125"/>
      <c r="L13" s="269"/>
    </row>
    <row r="14" spans="1:12" x14ac:dyDescent="0.35">
      <c r="A14" s="127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269"/>
    </row>
    <row r="15" spans="1:12" x14ac:dyDescent="0.35">
      <c r="A15" s="127"/>
      <c r="B15" s="125"/>
      <c r="C15" s="125"/>
      <c r="D15" s="125"/>
      <c r="E15" s="125"/>
      <c r="F15" s="125"/>
      <c r="G15" s="125" t="s">
        <v>18</v>
      </c>
      <c r="H15" s="168" t="s">
        <v>19</v>
      </c>
      <c r="I15" s="125" t="s">
        <v>151</v>
      </c>
      <c r="J15" s="125"/>
      <c r="K15" s="125"/>
      <c r="L15" s="269"/>
    </row>
    <row r="16" spans="1:12" x14ac:dyDescent="0.35">
      <c r="A16" s="127"/>
      <c r="B16" s="125"/>
      <c r="C16" s="125"/>
      <c r="D16" s="125"/>
      <c r="E16" s="125"/>
      <c r="F16" s="189" t="s">
        <v>203</v>
      </c>
      <c r="G16" s="273">
        <f>102+2*8</f>
        <v>118</v>
      </c>
      <c r="H16" s="168">
        <v>1</v>
      </c>
      <c r="I16" s="273">
        <f>G16*H16</f>
        <v>118</v>
      </c>
      <c r="J16" s="125"/>
      <c r="K16" s="125"/>
      <c r="L16" s="269"/>
    </row>
    <row r="17" spans="1:12" x14ac:dyDescent="0.35">
      <c r="A17" s="127"/>
      <c r="B17" s="125"/>
      <c r="C17" s="125"/>
      <c r="D17" s="125"/>
      <c r="E17" s="125"/>
      <c r="F17" s="189" t="s">
        <v>204</v>
      </c>
      <c r="G17" s="273">
        <f>G16</f>
        <v>118</v>
      </c>
      <c r="H17" s="168">
        <v>1</v>
      </c>
      <c r="I17" s="273">
        <f>G17*H17</f>
        <v>118</v>
      </c>
      <c r="J17" s="125"/>
      <c r="K17" s="125"/>
      <c r="L17" s="269"/>
    </row>
    <row r="18" spans="1:12" x14ac:dyDescent="0.35">
      <c r="A18" s="127"/>
      <c r="B18" s="125"/>
      <c r="C18" s="125"/>
      <c r="D18" s="125"/>
      <c r="E18" s="125"/>
      <c r="F18" s="189"/>
      <c r="G18" s="168"/>
      <c r="H18" s="273" t="s">
        <v>90</v>
      </c>
      <c r="I18" s="273">
        <f>SUM(I16:I17)</f>
        <v>236</v>
      </c>
      <c r="J18" s="125"/>
      <c r="K18" s="125"/>
      <c r="L18" s="269"/>
    </row>
    <row r="19" spans="1:12" x14ac:dyDescent="0.35">
      <c r="A19" s="127"/>
      <c r="B19" s="125"/>
      <c r="C19" s="125"/>
      <c r="D19" s="125"/>
      <c r="E19" s="125"/>
      <c r="F19" s="125"/>
      <c r="G19" s="274"/>
      <c r="H19" s="125"/>
      <c r="I19" s="125"/>
      <c r="J19" s="125"/>
      <c r="K19" s="125"/>
      <c r="L19" s="269"/>
    </row>
    <row r="20" spans="1:12" x14ac:dyDescent="0.35">
      <c r="A20" s="127"/>
      <c r="B20" s="125"/>
      <c r="C20" s="125"/>
      <c r="D20" s="125"/>
      <c r="E20" s="125"/>
      <c r="F20" s="125"/>
      <c r="G20" s="274"/>
      <c r="H20" s="274"/>
      <c r="I20" s="274"/>
      <c r="J20" s="125"/>
      <c r="K20" s="274"/>
      <c r="L20" s="269"/>
    </row>
    <row r="21" spans="1:12" ht="13.5" thickBot="1" x14ac:dyDescent="0.4">
      <c r="A21" s="182"/>
      <c r="B21" s="134"/>
      <c r="C21" s="134"/>
      <c r="D21" s="134"/>
      <c r="E21" s="134"/>
      <c r="F21" s="134"/>
      <c r="G21" s="134"/>
      <c r="H21" s="134"/>
      <c r="I21" s="134"/>
      <c r="J21" s="195" t="s">
        <v>66</v>
      </c>
      <c r="K21" s="264">
        <f>ROUNDUP(I18,0)</f>
        <v>236</v>
      </c>
      <c r="L21" s="197" t="s">
        <v>3</v>
      </c>
    </row>
  </sheetData>
  <mergeCells count="1">
    <mergeCell ref="C9:H11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5C580-AD64-4C8B-A18E-73367E534BBD}">
  <sheetPr>
    <tabColor theme="6"/>
  </sheetPr>
  <dimension ref="A1:S27"/>
  <sheetViews>
    <sheetView zoomScaleNormal="100" workbookViewId="0">
      <selection activeCell="D34" sqref="D34"/>
    </sheetView>
  </sheetViews>
  <sheetFormatPr defaultColWidth="9.1328125" defaultRowHeight="12.75" x14ac:dyDescent="0.35"/>
  <cols>
    <col min="1" max="1" width="9.1328125" style="125" customWidth="1"/>
    <col min="2" max="2" width="7.3984375" style="125" customWidth="1"/>
    <col min="3" max="4" width="9.1328125" style="125" customWidth="1"/>
    <col min="5" max="5" width="9.1328125" style="125"/>
    <col min="6" max="6" width="11.59765625" style="125" bestFit="1" customWidth="1"/>
    <col min="7" max="7" width="10.59765625" style="125" customWidth="1"/>
    <col min="8" max="8" width="11.59765625" style="125" customWidth="1"/>
    <col min="9" max="9" width="9.1328125" style="125" customWidth="1"/>
    <col min="10" max="10" width="11.1328125" style="125" customWidth="1"/>
    <col min="11" max="11" width="10.3984375" style="125" bestFit="1" customWidth="1"/>
    <col min="12" max="12" width="10" style="125" bestFit="1" customWidth="1"/>
    <col min="13" max="16384" width="9.1328125" style="125"/>
  </cols>
  <sheetData>
    <row r="1" spans="1:19" ht="13.15" x14ac:dyDescent="0.4">
      <c r="A1" s="41"/>
      <c r="B1" s="42"/>
      <c r="C1" s="42"/>
      <c r="D1" s="42"/>
      <c r="E1" s="101" t="s">
        <v>30</v>
      </c>
      <c r="F1" s="102" t="str">
        <f>'STR REM'!F1</f>
        <v>HIG-73-21.11</v>
      </c>
      <c r="G1" s="42"/>
      <c r="H1" s="42"/>
      <c r="I1" s="103"/>
      <c r="J1" s="104"/>
      <c r="K1" s="105"/>
      <c r="L1" s="106"/>
      <c r="M1" s="278"/>
    </row>
    <row r="2" spans="1:19" ht="13.15" x14ac:dyDescent="0.4">
      <c r="A2" s="107"/>
      <c r="B2" s="47"/>
      <c r="C2" s="47"/>
      <c r="D2" s="47"/>
      <c r="E2" s="52" t="s">
        <v>31</v>
      </c>
      <c r="F2" s="108" t="str">
        <f>'STR REM'!F2</f>
        <v>HIG-00073-21.110</v>
      </c>
      <c r="G2" s="47"/>
      <c r="H2" s="47"/>
      <c r="I2" s="109"/>
      <c r="J2" s="46" t="s">
        <v>32</v>
      </c>
      <c r="K2" s="27">
        <f>'STR REM'!J2</f>
        <v>45739</v>
      </c>
      <c r="L2" s="110"/>
    </row>
    <row r="3" spans="1:19" ht="13.15" x14ac:dyDescent="0.4">
      <c r="A3" s="107"/>
      <c r="B3" s="47"/>
      <c r="C3" s="47"/>
      <c r="D3" s="47"/>
      <c r="F3" s="108"/>
      <c r="G3" s="47"/>
      <c r="H3" s="47"/>
      <c r="I3" s="109"/>
      <c r="J3" s="46" t="s">
        <v>33</v>
      </c>
      <c r="K3" s="29" t="str">
        <f>'STR REM'!J3</f>
        <v>GLA</v>
      </c>
      <c r="L3" s="128"/>
    </row>
    <row r="4" spans="1:19" x14ac:dyDescent="0.35">
      <c r="A4" s="31"/>
      <c r="B4" s="47"/>
      <c r="C4" s="47"/>
      <c r="D4" s="47"/>
      <c r="E4" s="47"/>
      <c r="F4" s="138"/>
      <c r="G4" s="47"/>
      <c r="H4" s="47"/>
      <c r="I4" s="109"/>
      <c r="J4" s="46" t="s">
        <v>34</v>
      </c>
      <c r="K4" s="34"/>
      <c r="L4" s="128"/>
    </row>
    <row r="5" spans="1:19" ht="15" x14ac:dyDescent="0.35">
      <c r="A5" s="107"/>
      <c r="B5" s="47"/>
      <c r="C5" s="47"/>
      <c r="D5" s="47"/>
      <c r="E5" s="113" t="s">
        <v>35</v>
      </c>
      <c r="F5" s="138"/>
      <c r="G5" s="47"/>
      <c r="H5" s="47"/>
      <c r="I5" s="109"/>
      <c r="J5" s="46" t="s">
        <v>36</v>
      </c>
      <c r="K5" s="36"/>
      <c r="L5" s="128"/>
    </row>
    <row r="6" spans="1:19" ht="13.15" thickBot="1" x14ac:dyDescent="0.4">
      <c r="A6" s="115"/>
      <c r="B6" s="79"/>
      <c r="C6" s="79"/>
      <c r="D6" s="79"/>
      <c r="E6" s="47"/>
      <c r="F6" s="79"/>
      <c r="G6" s="79"/>
      <c r="H6" s="79"/>
      <c r="I6" s="116"/>
      <c r="J6" s="79"/>
      <c r="K6" s="79"/>
      <c r="L6" s="136"/>
    </row>
    <row r="7" spans="1:19" ht="14.25" x14ac:dyDescent="0.45">
      <c r="A7" s="270"/>
      <c r="B7" s="178"/>
      <c r="C7" s="178"/>
      <c r="D7" s="178"/>
      <c r="E7" s="178"/>
      <c r="F7" s="178"/>
      <c r="G7" s="279"/>
      <c r="H7" s="178"/>
      <c r="I7" s="178"/>
      <c r="J7" s="178"/>
      <c r="K7" s="178"/>
      <c r="L7" s="179"/>
      <c r="M7" s="280"/>
    </row>
    <row r="8" spans="1:19" ht="14.25" x14ac:dyDescent="0.45">
      <c r="A8" s="127"/>
      <c r="B8" s="46" t="s">
        <v>37</v>
      </c>
      <c r="C8" s="439" t="s">
        <v>156</v>
      </c>
      <c r="D8" s="439"/>
      <c r="E8" s="439"/>
      <c r="F8" s="439"/>
      <c r="G8" s="439"/>
      <c r="H8" s="439"/>
      <c r="I8" s="47"/>
      <c r="J8" s="46" t="s">
        <v>38</v>
      </c>
      <c r="K8" s="117" t="s">
        <v>157</v>
      </c>
      <c r="L8" s="128"/>
      <c r="M8" s="280"/>
    </row>
    <row r="9" spans="1:19" ht="14.25" x14ac:dyDescent="0.45">
      <c r="A9" s="127"/>
      <c r="C9" s="439"/>
      <c r="D9" s="439"/>
      <c r="E9" s="439"/>
      <c r="F9" s="439"/>
      <c r="G9" s="439"/>
      <c r="H9" s="439"/>
      <c r="I9" s="47"/>
      <c r="J9" s="46" t="s">
        <v>40</v>
      </c>
      <c r="K9" s="271">
        <f>ROUNDUP(J24,0)</f>
        <v>75</v>
      </c>
      <c r="L9" s="128"/>
      <c r="M9" s="280"/>
    </row>
    <row r="10" spans="1:19" x14ac:dyDescent="0.35">
      <c r="A10" s="127"/>
      <c r="C10" s="439"/>
      <c r="D10" s="439"/>
      <c r="E10" s="439"/>
      <c r="F10" s="439"/>
      <c r="G10" s="439"/>
      <c r="H10" s="439"/>
      <c r="J10" s="46" t="s">
        <v>41</v>
      </c>
      <c r="K10" s="272" t="s">
        <v>21</v>
      </c>
      <c r="L10" s="128"/>
    </row>
    <row r="11" spans="1:19" x14ac:dyDescent="0.35">
      <c r="A11" s="127"/>
      <c r="L11" s="128"/>
    </row>
    <row r="12" spans="1:19" x14ac:dyDescent="0.35">
      <c r="A12" s="127"/>
      <c r="L12" s="128"/>
    </row>
    <row r="13" spans="1:19" x14ac:dyDescent="0.35">
      <c r="A13" s="281"/>
      <c r="B13" s="318"/>
      <c r="C13" s="319"/>
      <c r="D13" s="320"/>
      <c r="L13" s="128"/>
    </row>
    <row r="14" spans="1:19" ht="13.15" x14ac:dyDescent="0.4">
      <c r="A14" s="282"/>
      <c r="B14" s="229"/>
      <c r="C14" s="321"/>
      <c r="D14" s="322"/>
      <c r="E14" s="322"/>
      <c r="F14" s="327" t="s">
        <v>106</v>
      </c>
      <c r="G14" s="328" t="s">
        <v>129</v>
      </c>
      <c r="H14" s="183" t="s">
        <v>128</v>
      </c>
      <c r="I14" s="323" t="s">
        <v>19</v>
      </c>
      <c r="J14" s="329" t="s">
        <v>158</v>
      </c>
      <c r="L14" s="231"/>
    </row>
    <row r="15" spans="1:19" ht="12.75" customHeight="1" x14ac:dyDescent="0.35">
      <c r="A15" s="282"/>
      <c r="C15" s="229"/>
      <c r="D15" s="189" t="s">
        <v>166</v>
      </c>
      <c r="E15" s="325"/>
      <c r="F15" s="191">
        <v>2</v>
      </c>
      <c r="G15" s="325">
        <v>38</v>
      </c>
      <c r="H15" s="191">
        <f>812.52-797.3-3-1.25-0.5</f>
        <v>10.470000000000027</v>
      </c>
      <c r="I15" s="326">
        <v>1</v>
      </c>
      <c r="J15" s="324">
        <f>F15*G15*H15*I15/27</f>
        <v>29.471111111111188</v>
      </c>
      <c r="L15" s="231"/>
      <c r="N15" s="474"/>
      <c r="O15" s="474"/>
      <c r="P15" s="474"/>
      <c r="Q15" s="474"/>
      <c r="R15" s="474"/>
      <c r="S15" s="283"/>
    </row>
    <row r="16" spans="1:19" x14ac:dyDescent="0.35">
      <c r="A16" s="282"/>
      <c r="C16" s="229"/>
      <c r="D16" s="189" t="s">
        <v>165</v>
      </c>
      <c r="E16" s="325"/>
      <c r="F16" s="191">
        <v>2</v>
      </c>
      <c r="G16" s="325">
        <v>38</v>
      </c>
      <c r="H16" s="191">
        <f>814.91-799.2-3-1.25-0.5</f>
        <v>10.959999999999923</v>
      </c>
      <c r="I16" s="326">
        <v>1</v>
      </c>
      <c r="J16" s="324">
        <f>F16*G16*H16*I16/27</f>
        <v>30.850370370370154</v>
      </c>
      <c r="L16" s="231"/>
      <c r="N16" s="283"/>
      <c r="O16" s="283"/>
      <c r="P16" s="283"/>
      <c r="Q16" s="283"/>
      <c r="R16" s="283"/>
      <c r="S16" s="283"/>
    </row>
    <row r="17" spans="1:19" x14ac:dyDescent="0.35">
      <c r="A17" s="282"/>
      <c r="C17" s="229"/>
      <c r="D17" s="189"/>
      <c r="E17" s="325"/>
      <c r="F17" s="191">
        <v>2</v>
      </c>
      <c r="G17" s="325">
        <v>13</v>
      </c>
      <c r="H17" s="191">
        <f>((812.52-797.3-3-1.5)+(806.3-800.3-1.5))/2</f>
        <v>7.6100000000000136</v>
      </c>
      <c r="I17" s="326">
        <v>2</v>
      </c>
      <c r="J17" s="324">
        <f>F17*G17*H17*I17/27</f>
        <v>14.656296296296322</v>
      </c>
      <c r="L17" s="248"/>
      <c r="N17" s="283"/>
      <c r="O17" s="283"/>
      <c r="P17" s="283"/>
      <c r="Q17" s="283"/>
      <c r="R17" s="283"/>
      <c r="S17" s="283"/>
    </row>
    <row r="18" spans="1:19" x14ac:dyDescent="0.35">
      <c r="A18" s="282"/>
      <c r="C18" s="229"/>
      <c r="D18" s="189"/>
      <c r="E18" s="325"/>
      <c r="F18" s="191">
        <v>2</v>
      </c>
      <c r="G18" s="325">
        <v>13</v>
      </c>
      <c r="H18" s="191">
        <f>((814.91-799.2-3-1.5)+(808.7-802.2-1.5))/2</f>
        <v>8.1049999999999613</v>
      </c>
      <c r="I18" s="326">
        <v>2</v>
      </c>
      <c r="J18" s="324">
        <f>F18*G18*H18*I18/27</f>
        <v>15.609629629629556</v>
      </c>
      <c r="L18" s="248"/>
      <c r="N18" s="283"/>
      <c r="O18" s="283"/>
      <c r="P18" s="283"/>
      <c r="Q18" s="283"/>
      <c r="R18" s="283"/>
      <c r="S18" s="283"/>
    </row>
    <row r="19" spans="1:19" x14ac:dyDescent="0.35">
      <c r="A19" s="282"/>
      <c r="B19" s="229"/>
      <c r="C19" s="284"/>
      <c r="D19" s="191"/>
      <c r="E19" s="191"/>
      <c r="F19" s="191"/>
      <c r="G19" s="191"/>
      <c r="I19" s="125" t="s">
        <v>155</v>
      </c>
      <c r="J19" s="330">
        <f>SUM(J15:J17)</f>
        <v>74.977777777777661</v>
      </c>
      <c r="L19" s="231"/>
    </row>
    <row r="20" spans="1:19" ht="14.25" x14ac:dyDescent="0.45">
      <c r="A20" s="285"/>
      <c r="B20" s="285"/>
      <c r="C20" s="285"/>
      <c r="D20" s="280"/>
      <c r="E20" s="280"/>
      <c r="F20" s="280"/>
      <c r="G20" s="286"/>
      <c r="H20" s="280"/>
      <c r="J20" s="280"/>
      <c r="K20" s="287"/>
      <c r="L20" s="288"/>
    </row>
    <row r="21" spans="1:19" ht="12.75" customHeight="1" x14ac:dyDescent="0.35">
      <c r="C21" s="46"/>
      <c r="D21" s="189"/>
      <c r="E21" s="82"/>
      <c r="F21" s="273"/>
      <c r="G21" s="274"/>
      <c r="H21" s="274"/>
      <c r="J21" s="475"/>
      <c r="K21" s="475"/>
      <c r="L21" s="128"/>
    </row>
    <row r="22" spans="1:19" x14ac:dyDescent="0.35">
      <c r="C22" s="46"/>
      <c r="D22" s="189"/>
      <c r="E22" s="82"/>
      <c r="F22" s="273"/>
      <c r="G22" s="274"/>
      <c r="H22" s="274"/>
      <c r="J22" s="475"/>
      <c r="K22" s="475"/>
      <c r="L22" s="128"/>
    </row>
    <row r="23" spans="1:19" x14ac:dyDescent="0.35">
      <c r="C23" s="46"/>
      <c r="D23" s="189"/>
      <c r="E23" s="57"/>
      <c r="F23" s="273"/>
      <c r="G23" s="274"/>
      <c r="L23" s="128"/>
    </row>
    <row r="24" spans="1:19" ht="13.15" x14ac:dyDescent="0.35">
      <c r="A24" s="282"/>
      <c r="B24" s="229"/>
      <c r="C24" s="284"/>
      <c r="D24" s="229"/>
      <c r="E24" s="229"/>
      <c r="F24" s="229"/>
      <c r="G24" s="229"/>
      <c r="H24" s="229"/>
      <c r="I24" s="289" t="s">
        <v>159</v>
      </c>
      <c r="J24" s="290">
        <f>ROUNDUP(J19,0)</f>
        <v>75</v>
      </c>
      <c r="K24" s="125" t="s">
        <v>21</v>
      </c>
      <c r="L24" s="231"/>
    </row>
    <row r="25" spans="1:19" ht="13.15" thickBot="1" x14ac:dyDescent="0.4">
      <c r="A25" s="291"/>
      <c r="B25" s="236"/>
      <c r="C25" s="292"/>
      <c r="D25" s="293"/>
      <c r="E25" s="293"/>
      <c r="F25" s="293"/>
      <c r="G25" s="293"/>
      <c r="H25" s="236"/>
      <c r="I25" s="294"/>
      <c r="J25" s="295"/>
      <c r="K25" s="296"/>
      <c r="L25" s="297"/>
    </row>
    <row r="26" spans="1:19" ht="14.25" x14ac:dyDescent="0.45">
      <c r="A26" s="285"/>
      <c r="C26" s="298"/>
      <c r="D26" s="299"/>
      <c r="E26" s="299"/>
      <c r="F26" s="299"/>
      <c r="G26" s="280"/>
      <c r="H26" s="280"/>
      <c r="I26" s="300"/>
      <c r="J26" s="300"/>
      <c r="K26" s="301"/>
    </row>
    <row r="27" spans="1:19" x14ac:dyDescent="0.35">
      <c r="F27" s="274"/>
      <c r="G27" s="274"/>
    </row>
  </sheetData>
  <mergeCells count="3">
    <mergeCell ref="C8:H10"/>
    <mergeCell ref="N15:R15"/>
    <mergeCell ref="J21:K22"/>
  </mergeCells>
  <pageMargins left="0.7" right="0.7" top="0.75" bottom="0.75" header="0.3" footer="0.3"/>
  <pageSetup scale="55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34D5E-2C49-40D8-BA08-575EF8999E1B}">
  <sheetPr>
    <tabColor theme="6"/>
  </sheetPr>
  <dimension ref="A1:L25"/>
  <sheetViews>
    <sheetView workbookViewId="0">
      <selection activeCell="D34" sqref="D34"/>
    </sheetView>
  </sheetViews>
  <sheetFormatPr defaultRowHeight="12.75" x14ac:dyDescent="0.35"/>
  <cols>
    <col min="6" max="6" width="14.3984375" bestFit="1" customWidth="1"/>
    <col min="10" max="10" width="11.1328125" customWidth="1"/>
    <col min="11" max="11" width="10.3984375" customWidth="1"/>
  </cols>
  <sheetData>
    <row r="1" spans="1:12" ht="13.15" x14ac:dyDescent="0.4">
      <c r="A1" s="41"/>
      <c r="B1" s="42"/>
      <c r="C1" s="42"/>
      <c r="D1" s="178"/>
      <c r="E1" s="101" t="s">
        <v>30</v>
      </c>
      <c r="F1" s="102" t="str">
        <f>'STR REM'!F1</f>
        <v>HIG-73-21.11</v>
      </c>
      <c r="G1" s="42"/>
      <c r="H1" s="42"/>
      <c r="I1" s="42"/>
      <c r="J1" s="266"/>
      <c r="K1" s="105"/>
      <c r="L1" s="106"/>
    </row>
    <row r="2" spans="1:12" ht="13.15" x14ac:dyDescent="0.4">
      <c r="A2" s="107"/>
      <c r="B2" s="47"/>
      <c r="C2" s="47"/>
      <c r="D2" s="125"/>
      <c r="E2" s="52" t="s">
        <v>31</v>
      </c>
      <c r="F2" s="108" t="str">
        <f>'STR REM'!F2</f>
        <v>HIG-00073-21.110</v>
      </c>
      <c r="G2" s="47"/>
      <c r="H2" s="47"/>
      <c r="I2" s="47"/>
      <c r="J2" s="267" t="s">
        <v>32</v>
      </c>
      <c r="K2" s="27">
        <f>'STR REM'!J2</f>
        <v>45739</v>
      </c>
      <c r="L2" s="268"/>
    </row>
    <row r="3" spans="1:12" ht="13.15" x14ac:dyDescent="0.4">
      <c r="A3" s="107"/>
      <c r="B3" s="47"/>
      <c r="C3" s="47"/>
      <c r="D3" s="125"/>
      <c r="E3" s="125"/>
      <c r="F3" s="108"/>
      <c r="G3" s="47"/>
      <c r="H3" s="47"/>
      <c r="I3" s="47"/>
      <c r="J3" s="267" t="s">
        <v>33</v>
      </c>
      <c r="K3" s="29" t="str">
        <f>'STR REM'!J3</f>
        <v>GLA</v>
      </c>
      <c r="L3" s="269"/>
    </row>
    <row r="4" spans="1:12" x14ac:dyDescent="0.35">
      <c r="A4" s="31"/>
      <c r="B4" s="47"/>
      <c r="C4" s="47"/>
      <c r="D4" s="47"/>
      <c r="E4" s="138"/>
      <c r="F4" s="138"/>
      <c r="G4" s="47"/>
      <c r="H4" s="47"/>
      <c r="I4" s="47"/>
      <c r="J4" s="267" t="s">
        <v>34</v>
      </c>
      <c r="K4" s="34"/>
      <c r="L4" s="269"/>
    </row>
    <row r="5" spans="1:12" ht="15" x14ac:dyDescent="0.35">
      <c r="A5" s="107"/>
      <c r="B5" s="47"/>
      <c r="C5" s="47"/>
      <c r="D5" s="47"/>
      <c r="E5" s="113" t="s">
        <v>35</v>
      </c>
      <c r="F5" s="138"/>
      <c r="G5" s="47"/>
      <c r="H5" s="47"/>
      <c r="I5" s="47"/>
      <c r="J5" s="267" t="s">
        <v>36</v>
      </c>
      <c r="K5" s="36"/>
      <c r="L5" s="269"/>
    </row>
    <row r="6" spans="1:12" ht="13.15" thickBot="1" x14ac:dyDescent="0.4">
      <c r="A6" s="115"/>
      <c r="B6" s="79"/>
      <c r="C6" s="79"/>
      <c r="D6" s="79"/>
      <c r="E6" s="79"/>
      <c r="F6" s="79"/>
      <c r="G6" s="79"/>
      <c r="H6" s="79"/>
      <c r="I6" s="79"/>
      <c r="J6" s="115"/>
      <c r="K6" s="79"/>
      <c r="L6" s="136"/>
    </row>
    <row r="7" spans="1:12" x14ac:dyDescent="0.35">
      <c r="A7" s="270"/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9"/>
    </row>
    <row r="8" spans="1:12" x14ac:dyDescent="0.35">
      <c r="A8" s="127"/>
      <c r="B8" s="125"/>
      <c r="C8" s="125"/>
      <c r="D8" s="125"/>
      <c r="E8" s="125"/>
      <c r="F8" s="125"/>
      <c r="G8" s="45"/>
      <c r="H8" s="125"/>
      <c r="I8" s="125"/>
      <c r="J8" s="125"/>
      <c r="K8" s="125"/>
      <c r="L8" s="269"/>
    </row>
    <row r="9" spans="1:12" x14ac:dyDescent="0.35">
      <c r="A9" s="127"/>
      <c r="B9" s="46" t="s">
        <v>37</v>
      </c>
      <c r="C9" s="470" t="s">
        <v>205</v>
      </c>
      <c r="D9" s="470"/>
      <c r="E9" s="470"/>
      <c r="F9" s="470"/>
      <c r="G9" s="470"/>
      <c r="H9" s="470"/>
      <c r="I9" s="47"/>
      <c r="J9" s="46" t="s">
        <v>38</v>
      </c>
      <c r="K9" s="117" t="s">
        <v>206</v>
      </c>
      <c r="L9" s="269"/>
    </row>
    <row r="10" spans="1:12" x14ac:dyDescent="0.35">
      <c r="A10" s="127"/>
      <c r="B10" s="125"/>
      <c r="C10" s="470"/>
      <c r="D10" s="470"/>
      <c r="E10" s="470"/>
      <c r="F10" s="470"/>
      <c r="G10" s="470"/>
      <c r="H10" s="470"/>
      <c r="I10" s="47"/>
      <c r="J10" s="46" t="s">
        <v>40</v>
      </c>
      <c r="K10" s="271">
        <f>K25</f>
        <v>294</v>
      </c>
      <c r="L10" s="269"/>
    </row>
    <row r="11" spans="1:12" x14ac:dyDescent="0.35">
      <c r="A11" s="127"/>
      <c r="B11" s="125"/>
      <c r="C11" s="470"/>
      <c r="D11" s="470"/>
      <c r="E11" s="470"/>
      <c r="F11" s="470"/>
      <c r="G11" s="470"/>
      <c r="H11" s="470"/>
      <c r="I11" s="125"/>
      <c r="J11" s="46" t="s">
        <v>41</v>
      </c>
      <c r="K11" s="272" t="str">
        <f>L25</f>
        <v>FT</v>
      </c>
      <c r="L11" s="269"/>
    </row>
    <row r="12" spans="1:12" x14ac:dyDescent="0.35">
      <c r="A12" s="127"/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269"/>
    </row>
    <row r="13" spans="1:12" x14ac:dyDescent="0.35">
      <c r="A13" s="127"/>
      <c r="B13" s="125"/>
      <c r="C13" s="125"/>
      <c r="D13" s="125"/>
      <c r="E13" s="125"/>
      <c r="F13" s="125"/>
      <c r="G13" s="125"/>
      <c r="H13" s="125"/>
      <c r="I13" s="168"/>
      <c r="J13" s="125"/>
      <c r="K13" s="125"/>
      <c r="L13" s="269"/>
    </row>
    <row r="14" spans="1:12" x14ac:dyDescent="0.35">
      <c r="A14" s="127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269"/>
    </row>
    <row r="15" spans="1:12" x14ac:dyDescent="0.35">
      <c r="A15" s="127"/>
      <c r="B15" s="125"/>
      <c r="C15" s="125"/>
      <c r="D15" s="125"/>
      <c r="E15" s="125"/>
      <c r="F15" s="125"/>
      <c r="G15" s="125" t="s">
        <v>18</v>
      </c>
      <c r="H15" s="168" t="s">
        <v>19</v>
      </c>
      <c r="I15" s="125" t="s">
        <v>151</v>
      </c>
      <c r="J15" s="125"/>
      <c r="K15" s="125"/>
      <c r="L15" s="269"/>
    </row>
    <row r="16" spans="1:12" x14ac:dyDescent="0.35">
      <c r="A16" s="127"/>
      <c r="B16" s="125"/>
      <c r="C16" s="125"/>
      <c r="D16" s="125"/>
      <c r="E16" s="125"/>
      <c r="F16" s="189" t="s">
        <v>203</v>
      </c>
      <c r="G16" s="273">
        <f>102+3</f>
        <v>105</v>
      </c>
      <c r="H16" s="168">
        <v>1</v>
      </c>
      <c r="I16" s="273">
        <f>G16*H16</f>
        <v>105</v>
      </c>
      <c r="J16" s="125"/>
      <c r="K16" s="125"/>
      <c r="L16" s="269"/>
    </row>
    <row r="17" spans="1:12" x14ac:dyDescent="0.35">
      <c r="A17" s="127"/>
      <c r="B17" s="125"/>
      <c r="C17" s="125"/>
      <c r="D17" s="125"/>
      <c r="E17" s="125"/>
      <c r="F17" s="189" t="s">
        <v>204</v>
      </c>
      <c r="G17" s="273">
        <f>G16</f>
        <v>105</v>
      </c>
      <c r="H17" s="168">
        <v>1</v>
      </c>
      <c r="I17" s="273">
        <f>G17*H17</f>
        <v>105</v>
      </c>
      <c r="J17" s="125"/>
      <c r="K17" s="125"/>
      <c r="L17" s="269"/>
    </row>
    <row r="18" spans="1:12" x14ac:dyDescent="0.35">
      <c r="A18" s="127"/>
      <c r="B18" s="125"/>
      <c r="C18" s="125"/>
      <c r="D18" s="125"/>
      <c r="E18" s="125"/>
      <c r="F18" s="189"/>
      <c r="G18" s="273"/>
      <c r="H18" s="168"/>
      <c r="I18" s="273"/>
      <c r="J18" s="125"/>
      <c r="K18" s="125"/>
      <c r="L18" s="269"/>
    </row>
    <row r="19" spans="1:12" x14ac:dyDescent="0.35">
      <c r="A19" s="127"/>
      <c r="B19" s="125"/>
      <c r="C19" s="125"/>
      <c r="D19" s="125"/>
      <c r="E19" s="125"/>
      <c r="F19" s="273" t="s">
        <v>209</v>
      </c>
      <c r="G19" s="168" t="s">
        <v>210</v>
      </c>
      <c r="H19" s="273" t="s">
        <v>78</v>
      </c>
      <c r="I19" s="273" t="s">
        <v>91</v>
      </c>
      <c r="J19" s="125"/>
      <c r="K19" s="125"/>
      <c r="L19" s="269"/>
    </row>
    <row r="20" spans="1:12" x14ac:dyDescent="0.35">
      <c r="A20" s="127"/>
      <c r="B20" s="125"/>
      <c r="C20" s="125"/>
      <c r="D20" s="125"/>
      <c r="E20" s="125"/>
      <c r="F20" s="273">
        <v>14</v>
      </c>
      <c r="G20" s="168">
        <v>2</v>
      </c>
      <c r="H20" s="273">
        <v>3</v>
      </c>
      <c r="I20" s="273">
        <f>F20*G20*H20</f>
        <v>84</v>
      </c>
      <c r="J20" s="125"/>
      <c r="K20" s="125"/>
      <c r="L20" s="269"/>
    </row>
    <row r="21" spans="1:12" x14ac:dyDescent="0.35">
      <c r="A21" s="127"/>
      <c r="B21" s="125"/>
      <c r="C21" s="125"/>
      <c r="D21" s="125"/>
      <c r="E21" s="125"/>
      <c r="F21" s="189"/>
      <c r="G21" s="273"/>
      <c r="H21" s="168"/>
      <c r="I21" s="273"/>
      <c r="J21" s="125"/>
      <c r="K21" s="125"/>
      <c r="L21" s="269"/>
    </row>
    <row r="22" spans="1:12" x14ac:dyDescent="0.35">
      <c r="A22" s="127"/>
      <c r="B22" s="125"/>
      <c r="C22" s="125"/>
      <c r="D22" s="125"/>
      <c r="E22" s="125"/>
      <c r="F22" s="189"/>
      <c r="G22" s="168"/>
      <c r="H22" s="273" t="s">
        <v>90</v>
      </c>
      <c r="I22" s="273">
        <f>SUM(I16:I17)+I20</f>
        <v>294</v>
      </c>
      <c r="J22" s="125"/>
      <c r="K22" s="125"/>
      <c r="L22" s="269"/>
    </row>
    <row r="23" spans="1:12" x14ac:dyDescent="0.35">
      <c r="A23" s="127"/>
      <c r="B23" s="125"/>
      <c r="C23" s="125"/>
      <c r="D23" s="125"/>
      <c r="E23" s="125"/>
      <c r="F23" s="125"/>
      <c r="G23" s="274"/>
      <c r="H23" s="125"/>
      <c r="I23" s="125"/>
      <c r="J23" s="125"/>
      <c r="K23" s="125"/>
      <c r="L23" s="269"/>
    </row>
    <row r="24" spans="1:12" x14ac:dyDescent="0.35">
      <c r="A24" s="127"/>
      <c r="B24" s="125"/>
      <c r="C24" s="125"/>
      <c r="D24" s="125"/>
      <c r="E24" s="125"/>
      <c r="F24" s="125"/>
      <c r="G24" s="274"/>
      <c r="H24" s="274"/>
      <c r="I24" s="274"/>
      <c r="J24" s="125"/>
      <c r="K24" s="274"/>
      <c r="L24" s="269"/>
    </row>
    <row r="25" spans="1:12" ht="13.5" thickBot="1" x14ac:dyDescent="0.4">
      <c r="A25" s="182"/>
      <c r="B25" s="134"/>
      <c r="C25" s="134"/>
      <c r="D25" s="134"/>
      <c r="E25" s="134"/>
      <c r="F25" s="134"/>
      <c r="G25" s="134"/>
      <c r="H25" s="134"/>
      <c r="I25" s="134"/>
      <c r="J25" s="195" t="s">
        <v>66</v>
      </c>
      <c r="K25" s="264">
        <f>ROUNDUP(I22,0)</f>
        <v>294</v>
      </c>
      <c r="L25" s="197" t="s">
        <v>3</v>
      </c>
    </row>
  </sheetData>
  <mergeCells count="1">
    <mergeCell ref="C9:H11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3EE58-9C99-4A5D-9FFB-7E0D4920671F}">
  <sheetPr>
    <tabColor theme="6"/>
  </sheetPr>
  <dimension ref="A1:L23"/>
  <sheetViews>
    <sheetView zoomScaleNormal="100" workbookViewId="0">
      <selection activeCell="D34" sqref="D34"/>
    </sheetView>
  </sheetViews>
  <sheetFormatPr defaultColWidth="9.1328125" defaultRowHeight="12.75" x14ac:dyDescent="0.35"/>
  <cols>
    <col min="1" max="9" width="9.1328125" style="125"/>
    <col min="10" max="10" width="10" style="125" customWidth="1"/>
    <col min="11" max="16384" width="9.1328125" style="125"/>
  </cols>
  <sheetData>
    <row r="1" spans="1:12" ht="13.15" x14ac:dyDescent="0.4">
      <c r="D1" s="101"/>
      <c r="E1" s="101" t="s">
        <v>30</v>
      </c>
      <c r="F1" s="102" t="str">
        <f>'STR REM'!F1</f>
        <v>HIG-73-21.11</v>
      </c>
      <c r="G1" s="42"/>
      <c r="H1" s="42"/>
      <c r="I1" s="103"/>
      <c r="J1" s="104"/>
      <c r="K1" s="105"/>
      <c r="L1" s="302"/>
    </row>
    <row r="2" spans="1:12" ht="13.15" x14ac:dyDescent="0.4">
      <c r="D2" s="47"/>
      <c r="E2" s="52" t="s">
        <v>31</v>
      </c>
      <c r="F2" s="108" t="str">
        <f>'STR REM'!F2</f>
        <v>HIG-00073-21.110</v>
      </c>
      <c r="G2" s="47"/>
      <c r="H2" s="47"/>
      <c r="I2" s="109"/>
      <c r="J2" s="46" t="s">
        <v>32</v>
      </c>
      <c r="K2" s="27">
        <f>'STR REM'!J2</f>
        <v>45739</v>
      </c>
      <c r="L2" s="110"/>
    </row>
    <row r="3" spans="1:12" ht="13.15" x14ac:dyDescent="0.4">
      <c r="D3" s="47"/>
      <c r="F3" s="108"/>
      <c r="G3" s="47"/>
      <c r="H3" s="47"/>
      <c r="I3" s="109"/>
      <c r="J3" s="46" t="s">
        <v>33</v>
      </c>
      <c r="K3" s="29" t="str">
        <f>'STR REM'!J3</f>
        <v>GLA</v>
      </c>
      <c r="L3" s="128"/>
    </row>
    <row r="4" spans="1:12" x14ac:dyDescent="0.35">
      <c r="D4" s="47"/>
      <c r="E4" s="187"/>
      <c r="F4" s="138"/>
      <c r="G4" s="47"/>
      <c r="H4" s="47"/>
      <c r="I4" s="109"/>
      <c r="J4" s="46" t="s">
        <v>34</v>
      </c>
      <c r="K4" s="34"/>
      <c r="L4" s="128"/>
    </row>
    <row r="5" spans="1:12" ht="15" x14ac:dyDescent="0.35">
      <c r="D5" s="47"/>
      <c r="E5" s="113" t="s">
        <v>35</v>
      </c>
      <c r="F5" s="138"/>
      <c r="G5" s="47"/>
      <c r="H5" s="47"/>
      <c r="I5" s="109"/>
      <c r="J5" s="46" t="s">
        <v>36</v>
      </c>
      <c r="K5" s="36"/>
      <c r="L5" s="128"/>
    </row>
    <row r="6" spans="1:12" ht="13.15" thickBot="1" x14ac:dyDescent="0.4">
      <c r="D6" s="79"/>
      <c r="E6" s="79"/>
      <c r="F6" s="79"/>
      <c r="G6" s="79"/>
      <c r="H6" s="79"/>
      <c r="I6" s="116"/>
      <c r="J6" s="79"/>
      <c r="K6" s="79"/>
      <c r="L6" s="136"/>
    </row>
    <row r="7" spans="1:12" x14ac:dyDescent="0.35">
      <c r="A7" s="41"/>
      <c r="B7" s="42"/>
      <c r="C7" s="42"/>
      <c r="D7" s="42"/>
      <c r="E7" s="42"/>
      <c r="F7" s="42"/>
      <c r="G7" s="42"/>
      <c r="H7" s="42"/>
      <c r="I7" s="42"/>
      <c r="J7" s="42"/>
      <c r="K7" s="42"/>
      <c r="L7" s="303"/>
    </row>
    <row r="8" spans="1:12" x14ac:dyDescent="0.35">
      <c r="A8" s="127"/>
      <c r="G8" s="45"/>
      <c r="L8" s="128"/>
    </row>
    <row r="9" spans="1:12" x14ac:dyDescent="0.35">
      <c r="A9" s="127"/>
      <c r="B9" s="46" t="s">
        <v>37</v>
      </c>
      <c r="C9" s="439" t="s">
        <v>181</v>
      </c>
      <c r="D9" s="439"/>
      <c r="E9" s="439"/>
      <c r="F9" s="439"/>
      <c r="G9" s="439"/>
      <c r="H9" s="439"/>
      <c r="I9" s="47"/>
      <c r="J9" s="46" t="s">
        <v>38</v>
      </c>
      <c r="K9" s="117" t="s">
        <v>180</v>
      </c>
      <c r="L9" s="128"/>
    </row>
    <row r="10" spans="1:12" x14ac:dyDescent="0.35">
      <c r="A10" s="127"/>
      <c r="C10" s="439"/>
      <c r="D10" s="439"/>
      <c r="E10" s="439"/>
      <c r="F10" s="439"/>
      <c r="G10" s="439"/>
      <c r="H10" s="439"/>
      <c r="I10" s="47"/>
      <c r="J10" s="46" t="s">
        <v>40</v>
      </c>
      <c r="K10" s="271">
        <f>J18</f>
        <v>26</v>
      </c>
      <c r="L10" s="128"/>
    </row>
    <row r="11" spans="1:12" x14ac:dyDescent="0.35">
      <c r="A11" s="127"/>
      <c r="C11" s="439"/>
      <c r="D11" s="439"/>
      <c r="E11" s="439"/>
      <c r="F11" s="439"/>
      <c r="G11" s="439"/>
      <c r="H11" s="439"/>
      <c r="J11" s="46" t="s">
        <v>41</v>
      </c>
      <c r="K11" s="272" t="s">
        <v>3</v>
      </c>
      <c r="L11" s="128"/>
    </row>
    <row r="12" spans="1:12" x14ac:dyDescent="0.35">
      <c r="A12" s="127"/>
      <c r="L12" s="128"/>
    </row>
    <row r="13" spans="1:12" ht="13.9" x14ac:dyDescent="0.4">
      <c r="A13" s="127"/>
      <c r="D13" s="168"/>
      <c r="E13" s="304" t="s">
        <v>162</v>
      </c>
      <c r="F13" s="304" t="s">
        <v>19</v>
      </c>
      <c r="G13" s="276" t="s">
        <v>93</v>
      </c>
      <c r="I13" s="304"/>
      <c r="J13" s="305"/>
      <c r="K13" s="305"/>
      <c r="L13" s="306"/>
    </row>
    <row r="14" spans="1:12" ht="13.9" x14ac:dyDescent="0.4">
      <c r="A14" s="127"/>
      <c r="C14" s="125" t="s">
        <v>265</v>
      </c>
      <c r="E14" s="312">
        <v>13</v>
      </c>
      <c r="F14" s="168">
        <v>2</v>
      </c>
      <c r="G14" s="191">
        <f>E14*F14</f>
        <v>26</v>
      </c>
      <c r="I14" s="307"/>
      <c r="K14" s="57"/>
      <c r="L14" s="306"/>
    </row>
    <row r="15" spans="1:12" ht="13.9" x14ac:dyDescent="0.4">
      <c r="A15" s="127"/>
      <c r="C15" s="125" t="s">
        <v>266</v>
      </c>
      <c r="E15" s="313">
        <v>12</v>
      </c>
      <c r="F15" s="168">
        <v>2</v>
      </c>
      <c r="G15" s="125">
        <f>E15*F15</f>
        <v>24</v>
      </c>
      <c r="H15" s="168"/>
      <c r="I15" s="307"/>
      <c r="K15" s="68"/>
      <c r="L15" s="306"/>
    </row>
    <row r="16" spans="1:12" ht="13.5" x14ac:dyDescent="0.35">
      <c r="A16" s="127"/>
      <c r="E16" s="313"/>
      <c r="F16" s="168"/>
      <c r="H16" s="168"/>
      <c r="L16" s="306"/>
    </row>
    <row r="17" spans="1:12" ht="13.5" x14ac:dyDescent="0.35">
      <c r="A17" s="127"/>
      <c r="E17" s="312"/>
      <c r="F17" s="168"/>
      <c r="H17" s="168"/>
      <c r="L17" s="306"/>
    </row>
    <row r="18" spans="1:12" ht="13.9" x14ac:dyDescent="0.4">
      <c r="A18" s="127"/>
      <c r="E18" s="168"/>
      <c r="F18" s="168"/>
      <c r="G18" s="57"/>
      <c r="H18" s="168"/>
      <c r="I18" s="125" t="s">
        <v>91</v>
      </c>
      <c r="J18" s="331">
        <f>G14</f>
        <v>26</v>
      </c>
      <c r="K18" s="125" t="s">
        <v>46</v>
      </c>
      <c r="L18" s="306"/>
    </row>
    <row r="19" spans="1:12" ht="13.9" x14ac:dyDescent="0.4">
      <c r="A19" s="127"/>
      <c r="E19" s="168"/>
      <c r="F19" s="168"/>
      <c r="G19" s="57"/>
      <c r="H19" s="168"/>
      <c r="J19" s="314"/>
      <c r="L19" s="306"/>
    </row>
    <row r="20" spans="1:12" ht="13.9" x14ac:dyDescent="0.4">
      <c r="A20" s="127"/>
      <c r="B20" s="315"/>
      <c r="E20" s="168"/>
      <c r="F20" s="168"/>
      <c r="G20" s="57"/>
      <c r="H20" s="168"/>
      <c r="J20" s="314"/>
      <c r="L20" s="306"/>
    </row>
    <row r="21" spans="1:12" ht="13.5" thickBot="1" x14ac:dyDescent="0.4">
      <c r="A21" s="309"/>
      <c r="B21" s="134"/>
      <c r="C21" s="134"/>
      <c r="D21" s="134"/>
      <c r="E21" s="134"/>
      <c r="F21" s="79"/>
      <c r="G21" s="134"/>
      <c r="H21" s="79"/>
      <c r="I21" s="134"/>
      <c r="J21" s="195"/>
      <c r="K21" s="310"/>
      <c r="L21" s="311"/>
    </row>
    <row r="23" spans="1:12" x14ac:dyDescent="0.35">
      <c r="D23" s="315"/>
    </row>
  </sheetData>
  <mergeCells count="1">
    <mergeCell ref="C9:H11"/>
  </mergeCells>
  <pageMargins left="0.7" right="0.7" top="0.75" bottom="0.75" header="0.3" footer="0.3"/>
  <pageSetup scale="82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/>
  </sheetPr>
  <dimension ref="A1:M29"/>
  <sheetViews>
    <sheetView zoomScaleNormal="100" workbookViewId="0">
      <selection activeCell="G21" sqref="G21:H21"/>
    </sheetView>
  </sheetViews>
  <sheetFormatPr defaultRowHeight="12.75" x14ac:dyDescent="0.35"/>
  <cols>
    <col min="9" max="9" width="12.1328125" customWidth="1"/>
    <col min="10" max="10" width="9.59765625" customWidth="1"/>
    <col min="11" max="11" width="10" customWidth="1"/>
  </cols>
  <sheetData>
    <row r="1" spans="1:12" ht="13.15" x14ac:dyDescent="0.4">
      <c r="A1" s="41"/>
      <c r="D1" s="14"/>
      <c r="E1" s="15" t="s">
        <v>30</v>
      </c>
      <c r="F1" s="16" t="str">
        <f>'STR REM'!F1</f>
        <v>HIG-73-21.11</v>
      </c>
      <c r="G1" s="14"/>
      <c r="H1" s="14"/>
      <c r="I1" s="17"/>
      <c r="J1" s="18"/>
      <c r="K1" s="19"/>
      <c r="L1" s="20"/>
    </row>
    <row r="2" spans="1:12" ht="13.15" x14ac:dyDescent="0.4">
      <c r="A2" s="107"/>
      <c r="D2" s="22"/>
      <c r="E2" s="23" t="s">
        <v>31</v>
      </c>
      <c r="F2" s="24" t="str">
        <f>'STR REM'!F2</f>
        <v>HIG-00073-21.110</v>
      </c>
      <c r="G2" s="22"/>
      <c r="H2" s="22"/>
      <c r="I2" s="25"/>
      <c r="J2" s="26" t="s">
        <v>32</v>
      </c>
      <c r="K2" s="27">
        <f>'STR REM'!J2</f>
        <v>45739</v>
      </c>
      <c r="L2" s="28"/>
    </row>
    <row r="3" spans="1:12" ht="13.15" x14ac:dyDescent="0.4">
      <c r="A3" s="107"/>
      <c r="D3" s="22"/>
      <c r="F3" s="24"/>
      <c r="G3" s="22"/>
      <c r="H3" s="22"/>
      <c r="I3" s="25"/>
      <c r="J3" s="26" t="s">
        <v>33</v>
      </c>
      <c r="K3" s="29" t="str">
        <f>'STR REM'!J3</f>
        <v>GLA</v>
      </c>
      <c r="L3" s="30"/>
    </row>
    <row r="4" spans="1:12" x14ac:dyDescent="0.35">
      <c r="A4" s="31"/>
      <c r="D4" s="22"/>
      <c r="E4" s="22"/>
      <c r="F4" s="33"/>
      <c r="G4" s="22"/>
      <c r="H4" s="22"/>
      <c r="I4" s="25"/>
      <c r="J4" s="26" t="s">
        <v>34</v>
      </c>
      <c r="K4" s="34"/>
      <c r="L4" s="30"/>
    </row>
    <row r="5" spans="1:12" ht="15" x14ac:dyDescent="0.35">
      <c r="A5" s="107"/>
      <c r="D5" s="22"/>
      <c r="E5" s="35" t="s">
        <v>35</v>
      </c>
      <c r="F5" s="33"/>
      <c r="G5" s="22"/>
      <c r="H5" s="22"/>
      <c r="I5" s="25"/>
      <c r="J5" s="26" t="s">
        <v>36</v>
      </c>
      <c r="K5" s="36"/>
      <c r="L5" s="30"/>
    </row>
    <row r="6" spans="1:12" ht="13.15" thickBot="1" x14ac:dyDescent="0.4">
      <c r="A6" s="115"/>
      <c r="B6" s="38"/>
      <c r="C6" s="38"/>
      <c r="D6" s="38"/>
      <c r="E6" s="38"/>
      <c r="F6" s="38"/>
      <c r="G6" s="38"/>
      <c r="H6" s="38"/>
      <c r="I6" s="39"/>
      <c r="J6" s="38"/>
      <c r="K6" s="38"/>
      <c r="L6" s="40"/>
    </row>
    <row r="7" spans="1:12" ht="14.25" x14ac:dyDescent="0.45">
      <c r="A7" s="123"/>
      <c r="B7" s="124"/>
      <c r="C7" s="124"/>
      <c r="D7" s="124"/>
      <c r="E7" s="125"/>
      <c r="F7" s="125"/>
      <c r="G7" s="125"/>
      <c r="H7" s="125"/>
      <c r="I7" s="125"/>
      <c r="J7" s="125"/>
      <c r="K7" s="125"/>
      <c r="L7" s="126"/>
    </row>
    <row r="8" spans="1:12" x14ac:dyDescent="0.35">
      <c r="A8" s="127"/>
      <c r="B8" s="125"/>
      <c r="C8" s="125"/>
      <c r="D8" s="125"/>
      <c r="E8" s="125"/>
      <c r="F8" s="125"/>
      <c r="G8" s="45"/>
      <c r="H8" s="125"/>
      <c r="I8" s="125"/>
      <c r="J8" s="125"/>
      <c r="K8" s="125"/>
      <c r="L8" s="128"/>
    </row>
    <row r="9" spans="1:12" x14ac:dyDescent="0.35">
      <c r="A9" s="127"/>
      <c r="B9" s="46" t="s">
        <v>37</v>
      </c>
      <c r="C9" s="446" t="s">
        <v>259</v>
      </c>
      <c r="D9" s="447"/>
      <c r="E9" s="447"/>
      <c r="F9" s="447"/>
      <c r="G9" s="447"/>
      <c r="H9" s="448"/>
      <c r="I9" s="47"/>
      <c r="J9" s="46" t="s">
        <v>38</v>
      </c>
      <c r="K9" s="48" t="s">
        <v>261</v>
      </c>
      <c r="L9" s="128"/>
    </row>
    <row r="10" spans="1:12" x14ac:dyDescent="0.35">
      <c r="A10" s="127"/>
      <c r="B10" s="125"/>
      <c r="C10" s="449"/>
      <c r="D10" s="450"/>
      <c r="E10" s="450"/>
      <c r="F10" s="450"/>
      <c r="G10" s="450"/>
      <c r="H10" s="451"/>
      <c r="I10" s="47"/>
      <c r="J10" s="46" t="s">
        <v>40</v>
      </c>
      <c r="K10" s="49">
        <f>J20</f>
        <v>9.9166666666666661</v>
      </c>
      <c r="L10" s="128"/>
    </row>
    <row r="11" spans="1:12" x14ac:dyDescent="0.35">
      <c r="A11" s="127"/>
      <c r="B11" s="125"/>
      <c r="C11" s="452"/>
      <c r="D11" s="453"/>
      <c r="E11" s="453"/>
      <c r="F11" s="453"/>
      <c r="G11" s="453"/>
      <c r="H11" s="454"/>
      <c r="I11" s="125"/>
      <c r="J11" s="46" t="s">
        <v>41</v>
      </c>
      <c r="K11" s="129" t="s">
        <v>3</v>
      </c>
      <c r="L11" s="128"/>
    </row>
    <row r="12" spans="1:12" x14ac:dyDescent="0.35">
      <c r="A12" s="127"/>
      <c r="B12" s="125"/>
      <c r="C12" s="95"/>
      <c r="D12" s="95"/>
      <c r="E12" s="95"/>
      <c r="F12" s="95"/>
      <c r="G12" s="95"/>
      <c r="H12" s="95"/>
      <c r="I12" s="125"/>
      <c r="J12" s="46"/>
      <c r="K12" s="130"/>
      <c r="L12" s="128"/>
    </row>
    <row r="13" spans="1:12" x14ac:dyDescent="0.35">
      <c r="A13" s="127"/>
      <c r="B13" s="125"/>
      <c r="C13" s="95"/>
      <c r="D13" s="95"/>
      <c r="E13" s="95"/>
      <c r="F13" s="95"/>
      <c r="G13" s="95"/>
      <c r="H13" s="95"/>
      <c r="I13" s="125"/>
      <c r="J13" s="46"/>
      <c r="K13" s="130"/>
      <c r="L13" s="128"/>
    </row>
    <row r="14" spans="1:12" x14ac:dyDescent="0.35">
      <c r="A14" s="127"/>
      <c r="B14" s="125"/>
      <c r="C14" s="95"/>
      <c r="D14" s="95"/>
      <c r="E14" s="95"/>
      <c r="F14" s="95"/>
      <c r="G14" s="95"/>
      <c r="H14" s="95"/>
      <c r="I14" s="125"/>
      <c r="J14" s="46"/>
      <c r="K14" s="130"/>
      <c r="L14" s="128"/>
    </row>
    <row r="15" spans="1:12" ht="30" customHeight="1" x14ac:dyDescent="0.35">
      <c r="A15" s="127"/>
      <c r="B15" s="125"/>
      <c r="C15" s="95"/>
      <c r="D15" s="477" t="s">
        <v>92</v>
      </c>
      <c r="E15" s="477"/>
      <c r="F15" s="337"/>
      <c r="G15" s="478" t="s">
        <v>78</v>
      </c>
      <c r="H15" s="478"/>
      <c r="I15" s="338"/>
      <c r="J15" s="339" t="s">
        <v>93</v>
      </c>
      <c r="K15" s="340"/>
      <c r="L15" s="128"/>
    </row>
    <row r="16" spans="1:12" x14ac:dyDescent="0.35">
      <c r="A16" s="127"/>
      <c r="B16" s="125"/>
      <c r="C16" s="137" t="s">
        <v>94</v>
      </c>
      <c r="D16" s="479">
        <v>7</v>
      </c>
      <c r="E16" s="479"/>
      <c r="F16" s="137"/>
      <c r="G16" s="479">
        <f>9/12</f>
        <v>0.75</v>
      </c>
      <c r="H16" s="479"/>
      <c r="I16" s="57"/>
      <c r="J16" s="46">
        <f>D16*G16</f>
        <v>5.25</v>
      </c>
      <c r="K16" s="130"/>
      <c r="L16" s="128"/>
    </row>
    <row r="17" spans="1:13" x14ac:dyDescent="0.35">
      <c r="A17" s="127"/>
      <c r="B17" s="125"/>
      <c r="C17" s="137" t="s">
        <v>95</v>
      </c>
      <c r="D17" s="479">
        <v>7</v>
      </c>
      <c r="E17" s="479"/>
      <c r="F17" s="137"/>
      <c r="G17" s="479">
        <f>8/12</f>
        <v>0.66666666666666663</v>
      </c>
      <c r="H17" s="479"/>
      <c r="I17" s="57"/>
      <c r="J17" s="46">
        <f>D17*G17</f>
        <v>4.6666666666666661</v>
      </c>
      <c r="K17" s="130"/>
      <c r="L17" s="128"/>
      <c r="M17">
        <f>797.3-791.5</f>
        <v>5.7999999999999545</v>
      </c>
    </row>
    <row r="18" spans="1:13" x14ac:dyDescent="0.35">
      <c r="A18" s="127"/>
      <c r="B18" s="125"/>
      <c r="C18" s="137"/>
      <c r="D18" s="7"/>
      <c r="E18" s="7"/>
      <c r="F18" s="137"/>
      <c r="G18" s="7"/>
      <c r="H18" s="7"/>
      <c r="I18" s="57" t="s">
        <v>171</v>
      </c>
      <c r="J18" s="46">
        <f>SUM(J16:J17)</f>
        <v>9.9166666666666661</v>
      </c>
      <c r="K18" s="130"/>
      <c r="L18" s="128"/>
    </row>
    <row r="19" spans="1:13" x14ac:dyDescent="0.35">
      <c r="A19" s="127"/>
      <c r="B19" s="125"/>
      <c r="C19" s="137"/>
      <c r="D19" s="7"/>
      <c r="E19" s="7"/>
      <c r="F19" s="137"/>
      <c r="G19" s="7"/>
      <c r="H19" s="7"/>
      <c r="I19" s="57"/>
      <c r="J19" s="46"/>
      <c r="K19" s="130"/>
      <c r="L19" s="128"/>
      <c r="M19">
        <f>799.2-794.6</f>
        <v>4.6000000000000227</v>
      </c>
    </row>
    <row r="20" spans="1:13" x14ac:dyDescent="0.35">
      <c r="A20" s="127"/>
      <c r="B20" s="125"/>
      <c r="C20" s="95"/>
      <c r="D20" s="95"/>
      <c r="E20" s="95"/>
      <c r="F20" s="95"/>
      <c r="G20" s="95"/>
      <c r="H20" s="169"/>
      <c r="I20" s="168" t="s">
        <v>90</v>
      </c>
      <c r="J20" s="46">
        <f>J18</f>
        <v>9.9166666666666661</v>
      </c>
      <c r="K20" s="130"/>
      <c r="L20" s="128"/>
    </row>
    <row r="21" spans="1:13" x14ac:dyDescent="0.35">
      <c r="A21" s="127"/>
      <c r="B21" s="125"/>
      <c r="C21" s="95"/>
      <c r="D21" s="95"/>
      <c r="E21" s="95"/>
      <c r="F21" s="95"/>
      <c r="G21" s="95"/>
      <c r="H21" s="95"/>
      <c r="I21" s="125"/>
      <c r="J21" s="46"/>
      <c r="K21" s="130"/>
      <c r="L21" s="128"/>
    </row>
    <row r="22" spans="1:13" x14ac:dyDescent="0.35">
      <c r="A22" s="127"/>
      <c r="B22" s="125"/>
      <c r="C22" s="95"/>
      <c r="D22" s="95"/>
      <c r="E22" s="95"/>
      <c r="F22" s="95"/>
      <c r="G22" s="95"/>
      <c r="H22" s="95"/>
      <c r="I22" s="125"/>
      <c r="J22" s="46"/>
      <c r="K22" s="130"/>
      <c r="L22" s="128"/>
    </row>
    <row r="23" spans="1:13" x14ac:dyDescent="0.35">
      <c r="A23" s="127"/>
      <c r="B23" s="125"/>
      <c r="C23" s="95"/>
      <c r="D23" s="95"/>
      <c r="E23" s="95"/>
      <c r="F23" s="95"/>
      <c r="G23" s="95"/>
      <c r="H23" s="95"/>
      <c r="I23" s="125"/>
      <c r="J23" s="46"/>
      <c r="K23" s="130"/>
      <c r="L23" s="128"/>
    </row>
    <row r="24" spans="1:13" ht="13.15" x14ac:dyDescent="0.35">
      <c r="A24" s="127"/>
      <c r="B24" s="125"/>
      <c r="C24" s="95"/>
      <c r="D24" s="95"/>
      <c r="E24" s="95"/>
      <c r="F24" s="95"/>
      <c r="G24" s="139"/>
      <c r="H24" s="139"/>
      <c r="I24" s="125"/>
      <c r="J24" s="46"/>
      <c r="K24" s="130"/>
      <c r="L24" s="128"/>
    </row>
    <row r="25" spans="1:13" ht="13.15" x14ac:dyDescent="0.35">
      <c r="A25" s="127"/>
      <c r="B25" s="125"/>
      <c r="C25" s="95"/>
      <c r="D25" s="95"/>
      <c r="E25" s="95"/>
      <c r="F25" s="95"/>
      <c r="G25" s="139"/>
      <c r="H25" s="139"/>
      <c r="I25" s="125"/>
      <c r="J25" s="46"/>
      <c r="K25" s="130"/>
      <c r="L25" s="128"/>
    </row>
    <row r="26" spans="1:13" x14ac:dyDescent="0.35">
      <c r="A26" s="127"/>
      <c r="B26" s="125"/>
      <c r="C26" s="95"/>
      <c r="D26" s="137"/>
      <c r="E26" s="137"/>
      <c r="F26" s="95"/>
      <c r="I26" s="125"/>
      <c r="J26" s="46"/>
      <c r="K26" s="130"/>
      <c r="L26" s="128"/>
    </row>
    <row r="27" spans="1:13" ht="13.15" x14ac:dyDescent="0.35">
      <c r="A27" s="127"/>
      <c r="B27" s="125"/>
      <c r="C27" s="95"/>
      <c r="D27" s="95"/>
      <c r="E27" s="95"/>
      <c r="F27" s="95"/>
      <c r="G27" s="139"/>
      <c r="H27" s="139"/>
      <c r="I27" s="125"/>
      <c r="J27" s="46"/>
      <c r="K27" s="130"/>
      <c r="L27" s="128"/>
    </row>
    <row r="28" spans="1:13" ht="13.15" x14ac:dyDescent="0.35">
      <c r="A28" s="127"/>
      <c r="B28" s="125"/>
      <c r="C28" s="95"/>
      <c r="D28" s="95"/>
      <c r="E28" s="95"/>
      <c r="F28" s="95"/>
      <c r="G28" s="476"/>
      <c r="H28" s="476"/>
      <c r="I28" s="125"/>
      <c r="J28" s="46"/>
      <c r="K28" s="130"/>
      <c r="L28" s="128"/>
    </row>
    <row r="29" spans="1:13" ht="13.15" thickBot="1" x14ac:dyDescent="0.4">
      <c r="A29" s="131"/>
      <c r="B29" s="132"/>
      <c r="C29" s="133"/>
      <c r="D29" s="132"/>
      <c r="E29" s="132"/>
      <c r="F29" s="132" t="s">
        <v>96</v>
      </c>
      <c r="G29" s="132"/>
      <c r="H29" s="134"/>
      <c r="I29" s="135"/>
      <c r="J29" s="134"/>
      <c r="K29" s="134"/>
      <c r="L29" s="136"/>
    </row>
  </sheetData>
  <mergeCells count="8">
    <mergeCell ref="G28:H28"/>
    <mergeCell ref="C9:H11"/>
    <mergeCell ref="D15:E15"/>
    <mergeCell ref="G15:H15"/>
    <mergeCell ref="D16:E16"/>
    <mergeCell ref="G16:H16"/>
    <mergeCell ref="D17:E17"/>
    <mergeCell ref="G17:H17"/>
  </mergeCells>
  <pageMargins left="0.7" right="0.7" top="0.75" bottom="0.75" header="0.3" footer="0.3"/>
  <pageSetup scale="81" orientation="portrait" horizontalDpi="1200" verticalDpi="120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6"/>
  </sheetPr>
  <dimension ref="A1:L23"/>
  <sheetViews>
    <sheetView zoomScaleNormal="100" workbookViewId="0">
      <selection activeCell="D34" sqref="D34"/>
    </sheetView>
  </sheetViews>
  <sheetFormatPr defaultRowHeight="12.75" x14ac:dyDescent="0.35"/>
  <cols>
    <col min="6" max="6" width="12.59765625" customWidth="1"/>
    <col min="10" max="10" width="9.86328125" customWidth="1"/>
  </cols>
  <sheetData>
    <row r="1" spans="1:12" ht="13.15" x14ac:dyDescent="0.4">
      <c r="A1" s="41"/>
      <c r="D1" s="14"/>
      <c r="E1" s="15" t="s">
        <v>30</v>
      </c>
      <c r="F1" s="16" t="str">
        <f>'STR REM'!F1</f>
        <v>HIG-73-21.11</v>
      </c>
      <c r="G1" s="14"/>
      <c r="H1" s="14"/>
      <c r="I1" s="17"/>
      <c r="J1" s="18"/>
      <c r="K1" s="19"/>
      <c r="L1" s="20"/>
    </row>
    <row r="2" spans="1:12" ht="13.15" x14ac:dyDescent="0.4">
      <c r="A2" s="107"/>
      <c r="D2" s="22"/>
      <c r="E2" s="23" t="s">
        <v>31</v>
      </c>
      <c r="F2" s="24" t="str">
        <f>'STR REM'!F2</f>
        <v>HIG-00073-21.110</v>
      </c>
      <c r="G2" s="22"/>
      <c r="H2" s="22"/>
      <c r="I2" s="25"/>
      <c r="J2" s="26" t="s">
        <v>32</v>
      </c>
      <c r="K2" s="27">
        <f>'STR REM'!J2</f>
        <v>45739</v>
      </c>
      <c r="L2" s="28"/>
    </row>
    <row r="3" spans="1:12" ht="13.15" x14ac:dyDescent="0.4">
      <c r="A3" s="107"/>
      <c r="D3" s="22"/>
      <c r="F3" s="24"/>
      <c r="G3" s="22"/>
      <c r="H3" s="22"/>
      <c r="I3" s="25"/>
      <c r="J3" s="26" t="s">
        <v>33</v>
      </c>
      <c r="K3" s="29" t="str">
        <f>'STR REM'!J3</f>
        <v>GLA</v>
      </c>
      <c r="L3" s="30"/>
    </row>
    <row r="4" spans="1:12" x14ac:dyDescent="0.35">
      <c r="A4" s="31"/>
      <c r="D4" s="22"/>
      <c r="E4" s="22"/>
      <c r="F4" s="33"/>
      <c r="G4" s="22"/>
      <c r="H4" s="22"/>
      <c r="I4" s="25"/>
      <c r="J4" s="26" t="s">
        <v>34</v>
      </c>
      <c r="K4" s="34"/>
      <c r="L4" s="30"/>
    </row>
    <row r="5" spans="1:12" ht="15" x14ac:dyDescent="0.35">
      <c r="A5" s="107"/>
      <c r="D5" s="22"/>
      <c r="E5" s="35" t="s">
        <v>35</v>
      </c>
      <c r="F5" s="33"/>
      <c r="G5" s="22"/>
      <c r="H5" s="22"/>
      <c r="I5" s="25"/>
      <c r="J5" s="26" t="s">
        <v>36</v>
      </c>
      <c r="K5" s="36"/>
      <c r="L5" s="30"/>
    </row>
    <row r="6" spans="1:12" ht="13.15" thickBot="1" x14ac:dyDescent="0.4">
      <c r="A6" s="115"/>
      <c r="B6" s="38"/>
      <c r="C6" s="38"/>
      <c r="D6" s="38"/>
      <c r="E6" s="38"/>
      <c r="F6" s="38"/>
      <c r="G6" s="38"/>
      <c r="H6" s="38"/>
      <c r="I6" s="39"/>
      <c r="J6" s="38"/>
      <c r="K6" s="38"/>
      <c r="L6" s="40"/>
    </row>
    <row r="7" spans="1:12" ht="14.25" x14ac:dyDescent="0.45">
      <c r="A7" s="123"/>
      <c r="B7" s="124"/>
      <c r="C7" s="124"/>
      <c r="D7" s="124"/>
      <c r="E7" s="125"/>
      <c r="F7" s="125"/>
      <c r="G7" s="125"/>
      <c r="H7" s="125"/>
      <c r="I7" s="125"/>
      <c r="J7" s="125"/>
      <c r="K7" s="125"/>
      <c r="L7" s="126"/>
    </row>
    <row r="8" spans="1:12" x14ac:dyDescent="0.35">
      <c r="A8" s="127"/>
      <c r="B8" s="125"/>
      <c r="C8" s="125"/>
      <c r="D8" s="125"/>
      <c r="E8" s="125"/>
      <c r="F8" s="125"/>
      <c r="G8" s="45"/>
      <c r="H8" s="125"/>
      <c r="I8" s="125"/>
      <c r="J8" s="125"/>
      <c r="K8" s="125"/>
      <c r="L8" s="128"/>
    </row>
    <row r="9" spans="1:12" ht="13.35" customHeight="1" x14ac:dyDescent="0.35">
      <c r="A9" s="127"/>
      <c r="B9" s="46" t="s">
        <v>37</v>
      </c>
      <c r="C9" s="446" t="s">
        <v>260</v>
      </c>
      <c r="D9" s="447"/>
      <c r="E9" s="447"/>
      <c r="F9" s="447"/>
      <c r="G9" s="447"/>
      <c r="H9" s="448"/>
      <c r="I9" s="47"/>
      <c r="J9" s="46" t="s">
        <v>38</v>
      </c>
      <c r="K9" s="48" t="s">
        <v>261</v>
      </c>
      <c r="L9" s="128"/>
    </row>
    <row r="10" spans="1:12" x14ac:dyDescent="0.35">
      <c r="A10" s="127"/>
      <c r="B10" s="125"/>
      <c r="C10" s="449"/>
      <c r="D10" s="450"/>
      <c r="E10" s="450"/>
      <c r="F10" s="450"/>
      <c r="G10" s="450"/>
      <c r="H10" s="451"/>
      <c r="I10" s="47"/>
      <c r="J10" s="46" t="s">
        <v>40</v>
      </c>
      <c r="K10" s="49">
        <f>G22</f>
        <v>140</v>
      </c>
      <c r="L10" s="128"/>
    </row>
    <row r="11" spans="1:12" x14ac:dyDescent="0.35">
      <c r="A11" s="127"/>
      <c r="B11" s="125"/>
      <c r="C11" s="452"/>
      <c r="D11" s="453"/>
      <c r="E11" s="453"/>
      <c r="F11" s="453"/>
      <c r="G11" s="453"/>
      <c r="H11" s="454"/>
      <c r="I11" s="125"/>
      <c r="J11" s="46" t="s">
        <v>41</v>
      </c>
      <c r="K11" s="129" t="s">
        <v>3</v>
      </c>
      <c r="L11" s="128"/>
    </row>
    <row r="12" spans="1:12" x14ac:dyDescent="0.35">
      <c r="A12" s="127"/>
      <c r="B12" s="125"/>
      <c r="C12" s="95"/>
      <c r="D12" s="95"/>
      <c r="E12" s="95"/>
      <c r="F12" s="95"/>
      <c r="G12" s="95"/>
      <c r="H12" s="95"/>
      <c r="I12" s="125"/>
      <c r="J12" s="46"/>
      <c r="K12" s="130"/>
      <c r="L12" s="128"/>
    </row>
    <row r="13" spans="1:12" x14ac:dyDescent="0.35">
      <c r="A13" s="127"/>
      <c r="B13" s="125"/>
      <c r="C13" s="95"/>
      <c r="D13" s="95"/>
      <c r="E13" s="95"/>
      <c r="F13" s="95"/>
      <c r="G13" s="95"/>
      <c r="H13" s="95"/>
      <c r="I13" s="125"/>
      <c r="J13" s="46"/>
      <c r="K13" s="130"/>
      <c r="L13" s="128"/>
    </row>
    <row r="14" spans="1:12" x14ac:dyDescent="0.35">
      <c r="A14" s="127"/>
      <c r="B14" s="125"/>
      <c r="C14" s="95"/>
      <c r="D14" s="95"/>
      <c r="E14" s="95"/>
      <c r="F14" s="95"/>
      <c r="G14" s="95"/>
      <c r="H14" s="95"/>
      <c r="I14" s="125"/>
      <c r="J14" s="46"/>
      <c r="K14" s="130"/>
      <c r="L14" s="128"/>
    </row>
    <row r="15" spans="1:12" ht="26.25" x14ac:dyDescent="0.35">
      <c r="A15" s="127"/>
      <c r="B15" s="125"/>
      <c r="C15" s="95"/>
      <c r="D15" s="477" t="s">
        <v>92</v>
      </c>
      <c r="E15" s="477"/>
      <c r="F15" s="336" t="s">
        <v>186</v>
      </c>
      <c r="G15" s="480" t="s">
        <v>97</v>
      </c>
      <c r="H15" s="480"/>
      <c r="I15" s="46"/>
      <c r="J15" s="46"/>
      <c r="K15" s="130"/>
      <c r="L15" s="128"/>
    </row>
    <row r="16" spans="1:12" x14ac:dyDescent="0.35">
      <c r="A16" s="127"/>
      <c r="B16" s="125"/>
      <c r="C16" s="137" t="s">
        <v>94</v>
      </c>
      <c r="D16" s="479">
        <f>'Drilled Shaft'!D16</f>
        <v>7</v>
      </c>
      <c r="E16" s="479"/>
      <c r="F16" s="137">
        <v>10</v>
      </c>
      <c r="G16" s="7">
        <f>D16*F16</f>
        <v>70</v>
      </c>
      <c r="H16" s="7"/>
      <c r="I16" s="46"/>
      <c r="J16" s="46"/>
      <c r="K16" s="130"/>
      <c r="L16" s="128"/>
    </row>
    <row r="17" spans="1:12" x14ac:dyDescent="0.35">
      <c r="A17" s="127"/>
      <c r="B17" s="125"/>
      <c r="C17" s="137" t="s">
        <v>95</v>
      </c>
      <c r="D17" s="479">
        <f>'Drilled Shaft'!D17</f>
        <v>7</v>
      </c>
      <c r="E17" s="479"/>
      <c r="F17" s="137">
        <v>10</v>
      </c>
      <c r="G17" s="7">
        <f>D17*F17</f>
        <v>70</v>
      </c>
      <c r="H17" s="7"/>
      <c r="I17" s="46"/>
      <c r="J17" s="46"/>
      <c r="K17" s="130"/>
      <c r="L17" s="128"/>
    </row>
    <row r="18" spans="1:12" x14ac:dyDescent="0.35">
      <c r="A18" s="127"/>
      <c r="B18" s="125"/>
      <c r="C18" s="137"/>
      <c r="D18" s="7"/>
      <c r="E18" s="7"/>
      <c r="F18" s="137" t="s">
        <v>170</v>
      </c>
      <c r="G18" s="7">
        <f>SUM(G16:H17)</f>
        <v>140</v>
      </c>
      <c r="H18" s="7"/>
      <c r="I18" s="46"/>
      <c r="J18" s="46"/>
      <c r="K18" s="130"/>
      <c r="L18" s="128"/>
    </row>
    <row r="19" spans="1:12" x14ac:dyDescent="0.35">
      <c r="A19" s="127"/>
      <c r="B19" s="125"/>
      <c r="C19" s="137"/>
      <c r="D19" s="7"/>
      <c r="E19" s="7"/>
      <c r="F19" s="137"/>
      <c r="G19" s="7"/>
      <c r="H19" s="7"/>
      <c r="I19" s="46"/>
      <c r="J19" s="46"/>
      <c r="K19" s="130"/>
      <c r="L19" s="128"/>
    </row>
    <row r="20" spans="1:12" x14ac:dyDescent="0.35">
      <c r="A20" s="127"/>
      <c r="B20" s="125"/>
      <c r="C20" s="95"/>
      <c r="D20" s="137"/>
      <c r="E20" s="137"/>
      <c r="F20" s="95"/>
      <c r="I20" s="125"/>
      <c r="J20" s="46"/>
      <c r="K20" s="130"/>
      <c r="L20" s="128"/>
    </row>
    <row r="21" spans="1:12" ht="13.15" x14ac:dyDescent="0.35">
      <c r="A21" s="127"/>
      <c r="B21" s="125"/>
      <c r="C21" s="95"/>
      <c r="D21" s="95"/>
      <c r="E21" s="95"/>
      <c r="F21" s="95"/>
      <c r="G21" s="139"/>
      <c r="H21" s="139"/>
      <c r="I21" s="125"/>
      <c r="J21" s="46"/>
      <c r="K21" s="130"/>
      <c r="L21" s="128"/>
    </row>
    <row r="22" spans="1:12" ht="13.15" x14ac:dyDescent="0.35">
      <c r="A22" s="127"/>
      <c r="B22" s="125"/>
      <c r="C22" s="95"/>
      <c r="D22" s="95"/>
      <c r="E22" s="95"/>
      <c r="F22" s="95"/>
      <c r="G22" s="139">
        <f>G16+G17</f>
        <v>140</v>
      </c>
      <c r="H22" s="139"/>
      <c r="I22" s="125"/>
      <c r="J22" s="46"/>
      <c r="K22" s="130"/>
      <c r="L22" s="128"/>
    </row>
    <row r="23" spans="1:12" ht="13.15" thickBot="1" x14ac:dyDescent="0.4">
      <c r="A23" s="131"/>
      <c r="B23" s="132"/>
      <c r="C23" s="133"/>
      <c r="D23" s="132"/>
      <c r="E23" s="132"/>
      <c r="F23" s="132" t="s">
        <v>96</v>
      </c>
      <c r="G23" s="132"/>
      <c r="H23" s="134"/>
      <c r="I23" s="135"/>
      <c r="J23" s="134"/>
      <c r="K23" s="134"/>
      <c r="L23" s="136"/>
    </row>
  </sheetData>
  <mergeCells count="5">
    <mergeCell ref="C9:H11"/>
    <mergeCell ref="D15:E15"/>
    <mergeCell ref="G15:H15"/>
    <mergeCell ref="D16:E16"/>
    <mergeCell ref="D17:E17"/>
  </mergeCells>
  <pageMargins left="0.7" right="0.7" top="0.75" bottom="0.75" header="0.3" footer="0.3"/>
  <pageSetup scale="82" orientation="portrait" horizontalDpi="1200" verticalDpi="120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FA437-FEBD-4ADA-8545-5880017A8F80}">
  <sheetPr>
    <tabColor theme="6"/>
    <pageSetUpPr fitToPage="1"/>
  </sheetPr>
  <dimension ref="A1:L46"/>
  <sheetViews>
    <sheetView zoomScaleNormal="100" zoomScaleSheetLayoutView="100" workbookViewId="0">
      <selection activeCell="D34" sqref="D34"/>
    </sheetView>
  </sheetViews>
  <sheetFormatPr defaultRowHeight="12.75" x14ac:dyDescent="0.35"/>
  <cols>
    <col min="1" max="3" width="9.1328125" style="125" customWidth="1"/>
    <col min="4" max="4" width="8.86328125" style="125"/>
    <col min="5" max="5" width="9.86328125" style="125" customWidth="1"/>
    <col min="6" max="6" width="11.59765625" style="125" customWidth="1"/>
    <col min="7" max="7" width="8.86328125" style="125"/>
    <col min="8" max="8" width="10.3984375" style="125" customWidth="1"/>
    <col min="9" max="9" width="8.86328125" style="125"/>
    <col min="10" max="10" width="11.1328125" style="125" bestFit="1" customWidth="1"/>
    <col min="11" max="11" width="10.3984375" style="125" bestFit="1" customWidth="1"/>
    <col min="12" max="257" width="8.86328125" style="125"/>
    <col min="258" max="258" width="24.59765625" style="125" bestFit="1" customWidth="1"/>
    <col min="259" max="259" width="8.3984375" style="125" bestFit="1" customWidth="1"/>
    <col min="260" max="266" width="8.86328125" style="125"/>
    <col min="267" max="267" width="10" style="125" bestFit="1" customWidth="1"/>
    <col min="268" max="513" width="8.86328125" style="125"/>
    <col min="514" max="514" width="24.59765625" style="125" bestFit="1" customWidth="1"/>
    <col min="515" max="515" width="8.3984375" style="125" bestFit="1" customWidth="1"/>
    <col min="516" max="522" width="8.86328125" style="125"/>
    <col min="523" max="523" width="10" style="125" bestFit="1" customWidth="1"/>
    <col min="524" max="769" width="8.86328125" style="125"/>
    <col min="770" max="770" width="24.59765625" style="125" bestFit="1" customWidth="1"/>
    <col min="771" max="771" width="8.3984375" style="125" bestFit="1" customWidth="1"/>
    <col min="772" max="778" width="8.86328125" style="125"/>
    <col min="779" max="779" width="10" style="125" bestFit="1" customWidth="1"/>
    <col min="780" max="1025" width="8.86328125" style="125"/>
    <col min="1026" max="1026" width="24.59765625" style="125" bestFit="1" customWidth="1"/>
    <col min="1027" max="1027" width="8.3984375" style="125" bestFit="1" customWidth="1"/>
    <col min="1028" max="1034" width="8.86328125" style="125"/>
    <col min="1035" max="1035" width="10" style="125" bestFit="1" customWidth="1"/>
    <col min="1036" max="1281" width="8.86328125" style="125"/>
    <col min="1282" max="1282" width="24.59765625" style="125" bestFit="1" customWidth="1"/>
    <col min="1283" max="1283" width="8.3984375" style="125" bestFit="1" customWidth="1"/>
    <col min="1284" max="1290" width="8.86328125" style="125"/>
    <col min="1291" max="1291" width="10" style="125" bestFit="1" customWidth="1"/>
    <col min="1292" max="1537" width="8.86328125" style="125"/>
    <col min="1538" max="1538" width="24.59765625" style="125" bestFit="1" customWidth="1"/>
    <col min="1539" max="1539" width="8.3984375" style="125" bestFit="1" customWidth="1"/>
    <col min="1540" max="1546" width="8.86328125" style="125"/>
    <col min="1547" max="1547" width="10" style="125" bestFit="1" customWidth="1"/>
    <col min="1548" max="1793" width="8.86328125" style="125"/>
    <col min="1794" max="1794" width="24.59765625" style="125" bestFit="1" customWidth="1"/>
    <col min="1795" max="1795" width="8.3984375" style="125" bestFit="1" customWidth="1"/>
    <col min="1796" max="1802" width="8.86328125" style="125"/>
    <col min="1803" max="1803" width="10" style="125" bestFit="1" customWidth="1"/>
    <col min="1804" max="2049" width="8.86328125" style="125"/>
    <col min="2050" max="2050" width="24.59765625" style="125" bestFit="1" customWidth="1"/>
    <col min="2051" max="2051" width="8.3984375" style="125" bestFit="1" customWidth="1"/>
    <col min="2052" max="2058" width="8.86328125" style="125"/>
    <col min="2059" max="2059" width="10" style="125" bestFit="1" customWidth="1"/>
    <col min="2060" max="2305" width="8.86328125" style="125"/>
    <col min="2306" max="2306" width="24.59765625" style="125" bestFit="1" customWidth="1"/>
    <col min="2307" max="2307" width="8.3984375" style="125" bestFit="1" customWidth="1"/>
    <col min="2308" max="2314" width="8.86328125" style="125"/>
    <col min="2315" max="2315" width="10" style="125" bestFit="1" customWidth="1"/>
    <col min="2316" max="2561" width="8.86328125" style="125"/>
    <col min="2562" max="2562" width="24.59765625" style="125" bestFit="1" customWidth="1"/>
    <col min="2563" max="2563" width="8.3984375" style="125" bestFit="1" customWidth="1"/>
    <col min="2564" max="2570" width="8.86328125" style="125"/>
    <col min="2571" max="2571" width="10" style="125" bestFit="1" customWidth="1"/>
    <col min="2572" max="2817" width="8.86328125" style="125"/>
    <col min="2818" max="2818" width="24.59765625" style="125" bestFit="1" customWidth="1"/>
    <col min="2819" max="2819" width="8.3984375" style="125" bestFit="1" customWidth="1"/>
    <col min="2820" max="2826" width="8.86328125" style="125"/>
    <col min="2827" max="2827" width="10" style="125" bestFit="1" customWidth="1"/>
    <col min="2828" max="3073" width="8.86328125" style="125"/>
    <col min="3074" max="3074" width="24.59765625" style="125" bestFit="1" customWidth="1"/>
    <col min="3075" max="3075" width="8.3984375" style="125" bestFit="1" customWidth="1"/>
    <col min="3076" max="3082" width="8.86328125" style="125"/>
    <col min="3083" max="3083" width="10" style="125" bestFit="1" customWidth="1"/>
    <col min="3084" max="3329" width="8.86328125" style="125"/>
    <col min="3330" max="3330" width="24.59765625" style="125" bestFit="1" customWidth="1"/>
    <col min="3331" max="3331" width="8.3984375" style="125" bestFit="1" customWidth="1"/>
    <col min="3332" max="3338" width="8.86328125" style="125"/>
    <col min="3339" max="3339" width="10" style="125" bestFit="1" customWidth="1"/>
    <col min="3340" max="3585" width="8.86328125" style="125"/>
    <col min="3586" max="3586" width="24.59765625" style="125" bestFit="1" customWidth="1"/>
    <col min="3587" max="3587" width="8.3984375" style="125" bestFit="1" customWidth="1"/>
    <col min="3588" max="3594" width="8.86328125" style="125"/>
    <col min="3595" max="3595" width="10" style="125" bestFit="1" customWidth="1"/>
    <col min="3596" max="3841" width="8.86328125" style="125"/>
    <col min="3842" max="3842" width="24.59765625" style="125" bestFit="1" customWidth="1"/>
    <col min="3843" max="3843" width="8.3984375" style="125" bestFit="1" customWidth="1"/>
    <col min="3844" max="3850" width="8.86328125" style="125"/>
    <col min="3851" max="3851" width="10" style="125" bestFit="1" customWidth="1"/>
    <col min="3852" max="4097" width="8.86328125" style="125"/>
    <col min="4098" max="4098" width="24.59765625" style="125" bestFit="1" customWidth="1"/>
    <col min="4099" max="4099" width="8.3984375" style="125" bestFit="1" customWidth="1"/>
    <col min="4100" max="4106" width="8.86328125" style="125"/>
    <col min="4107" max="4107" width="10" style="125" bestFit="1" customWidth="1"/>
    <col min="4108" max="4353" width="8.86328125" style="125"/>
    <col min="4354" max="4354" width="24.59765625" style="125" bestFit="1" customWidth="1"/>
    <col min="4355" max="4355" width="8.3984375" style="125" bestFit="1" customWidth="1"/>
    <col min="4356" max="4362" width="8.86328125" style="125"/>
    <col min="4363" max="4363" width="10" style="125" bestFit="1" customWidth="1"/>
    <col min="4364" max="4609" width="8.86328125" style="125"/>
    <col min="4610" max="4610" width="24.59765625" style="125" bestFit="1" customWidth="1"/>
    <col min="4611" max="4611" width="8.3984375" style="125" bestFit="1" customWidth="1"/>
    <col min="4612" max="4618" width="8.86328125" style="125"/>
    <col min="4619" max="4619" width="10" style="125" bestFit="1" customWidth="1"/>
    <col min="4620" max="4865" width="8.86328125" style="125"/>
    <col min="4866" max="4866" width="24.59765625" style="125" bestFit="1" customWidth="1"/>
    <col min="4867" max="4867" width="8.3984375" style="125" bestFit="1" customWidth="1"/>
    <col min="4868" max="4874" width="8.86328125" style="125"/>
    <col min="4875" max="4875" width="10" style="125" bestFit="1" customWidth="1"/>
    <col min="4876" max="5121" width="8.86328125" style="125"/>
    <col min="5122" max="5122" width="24.59765625" style="125" bestFit="1" customWidth="1"/>
    <col min="5123" max="5123" width="8.3984375" style="125" bestFit="1" customWidth="1"/>
    <col min="5124" max="5130" width="8.86328125" style="125"/>
    <col min="5131" max="5131" width="10" style="125" bestFit="1" customWidth="1"/>
    <col min="5132" max="5377" width="8.86328125" style="125"/>
    <col min="5378" max="5378" width="24.59765625" style="125" bestFit="1" customWidth="1"/>
    <col min="5379" max="5379" width="8.3984375" style="125" bestFit="1" customWidth="1"/>
    <col min="5380" max="5386" width="8.86328125" style="125"/>
    <col min="5387" max="5387" width="10" style="125" bestFit="1" customWidth="1"/>
    <col min="5388" max="5633" width="8.86328125" style="125"/>
    <col min="5634" max="5634" width="24.59765625" style="125" bestFit="1" customWidth="1"/>
    <col min="5635" max="5635" width="8.3984375" style="125" bestFit="1" customWidth="1"/>
    <col min="5636" max="5642" width="8.86328125" style="125"/>
    <col min="5643" max="5643" width="10" style="125" bestFit="1" customWidth="1"/>
    <col min="5644" max="5889" width="8.86328125" style="125"/>
    <col min="5890" max="5890" width="24.59765625" style="125" bestFit="1" customWidth="1"/>
    <col min="5891" max="5891" width="8.3984375" style="125" bestFit="1" customWidth="1"/>
    <col min="5892" max="5898" width="8.86328125" style="125"/>
    <col min="5899" max="5899" width="10" style="125" bestFit="1" customWidth="1"/>
    <col min="5900" max="6145" width="8.86328125" style="125"/>
    <col min="6146" max="6146" width="24.59765625" style="125" bestFit="1" customWidth="1"/>
    <col min="6147" max="6147" width="8.3984375" style="125" bestFit="1" customWidth="1"/>
    <col min="6148" max="6154" width="8.86328125" style="125"/>
    <col min="6155" max="6155" width="10" style="125" bestFit="1" customWidth="1"/>
    <col min="6156" max="6401" width="8.86328125" style="125"/>
    <col min="6402" max="6402" width="24.59765625" style="125" bestFit="1" customWidth="1"/>
    <col min="6403" max="6403" width="8.3984375" style="125" bestFit="1" customWidth="1"/>
    <col min="6404" max="6410" width="8.86328125" style="125"/>
    <col min="6411" max="6411" width="10" style="125" bestFit="1" customWidth="1"/>
    <col min="6412" max="6657" width="8.86328125" style="125"/>
    <col min="6658" max="6658" width="24.59765625" style="125" bestFit="1" customWidth="1"/>
    <col min="6659" max="6659" width="8.3984375" style="125" bestFit="1" customWidth="1"/>
    <col min="6660" max="6666" width="8.86328125" style="125"/>
    <col min="6667" max="6667" width="10" style="125" bestFit="1" customWidth="1"/>
    <col min="6668" max="6913" width="8.86328125" style="125"/>
    <col min="6914" max="6914" width="24.59765625" style="125" bestFit="1" customWidth="1"/>
    <col min="6915" max="6915" width="8.3984375" style="125" bestFit="1" customWidth="1"/>
    <col min="6916" max="6922" width="8.86328125" style="125"/>
    <col min="6923" max="6923" width="10" style="125" bestFit="1" customWidth="1"/>
    <col min="6924" max="7169" width="8.86328125" style="125"/>
    <col min="7170" max="7170" width="24.59765625" style="125" bestFit="1" customWidth="1"/>
    <col min="7171" max="7171" width="8.3984375" style="125" bestFit="1" customWidth="1"/>
    <col min="7172" max="7178" width="8.86328125" style="125"/>
    <col min="7179" max="7179" width="10" style="125" bestFit="1" customWidth="1"/>
    <col min="7180" max="7425" width="8.86328125" style="125"/>
    <col min="7426" max="7426" width="24.59765625" style="125" bestFit="1" customWidth="1"/>
    <col min="7427" max="7427" width="8.3984375" style="125" bestFit="1" customWidth="1"/>
    <col min="7428" max="7434" width="8.86328125" style="125"/>
    <col min="7435" max="7435" width="10" style="125" bestFit="1" customWidth="1"/>
    <col min="7436" max="7681" width="8.86328125" style="125"/>
    <col min="7682" max="7682" width="24.59765625" style="125" bestFit="1" customWidth="1"/>
    <col min="7683" max="7683" width="8.3984375" style="125" bestFit="1" customWidth="1"/>
    <col min="7684" max="7690" width="8.86328125" style="125"/>
    <col min="7691" max="7691" width="10" style="125" bestFit="1" customWidth="1"/>
    <col min="7692" max="7937" width="8.86328125" style="125"/>
    <col min="7938" max="7938" width="24.59765625" style="125" bestFit="1" customWidth="1"/>
    <col min="7939" max="7939" width="8.3984375" style="125" bestFit="1" customWidth="1"/>
    <col min="7940" max="7946" width="8.86328125" style="125"/>
    <col min="7947" max="7947" width="10" style="125" bestFit="1" customWidth="1"/>
    <col min="7948" max="8193" width="8.86328125" style="125"/>
    <col min="8194" max="8194" width="24.59765625" style="125" bestFit="1" customWidth="1"/>
    <col min="8195" max="8195" width="8.3984375" style="125" bestFit="1" customWidth="1"/>
    <col min="8196" max="8202" width="8.86328125" style="125"/>
    <col min="8203" max="8203" width="10" style="125" bestFit="1" customWidth="1"/>
    <col min="8204" max="8449" width="8.86328125" style="125"/>
    <col min="8450" max="8450" width="24.59765625" style="125" bestFit="1" customWidth="1"/>
    <col min="8451" max="8451" width="8.3984375" style="125" bestFit="1" customWidth="1"/>
    <col min="8452" max="8458" width="8.86328125" style="125"/>
    <col min="8459" max="8459" width="10" style="125" bestFit="1" customWidth="1"/>
    <col min="8460" max="8705" width="8.86328125" style="125"/>
    <col min="8706" max="8706" width="24.59765625" style="125" bestFit="1" customWidth="1"/>
    <col min="8707" max="8707" width="8.3984375" style="125" bestFit="1" customWidth="1"/>
    <col min="8708" max="8714" width="8.86328125" style="125"/>
    <col min="8715" max="8715" width="10" style="125" bestFit="1" customWidth="1"/>
    <col min="8716" max="8961" width="8.86328125" style="125"/>
    <col min="8962" max="8962" width="24.59765625" style="125" bestFit="1" customWidth="1"/>
    <col min="8963" max="8963" width="8.3984375" style="125" bestFit="1" customWidth="1"/>
    <col min="8964" max="8970" width="8.86328125" style="125"/>
    <col min="8971" max="8971" width="10" style="125" bestFit="1" customWidth="1"/>
    <col min="8972" max="9217" width="8.86328125" style="125"/>
    <col min="9218" max="9218" width="24.59765625" style="125" bestFit="1" customWidth="1"/>
    <col min="9219" max="9219" width="8.3984375" style="125" bestFit="1" customWidth="1"/>
    <col min="9220" max="9226" width="8.86328125" style="125"/>
    <col min="9227" max="9227" width="10" style="125" bestFit="1" customWidth="1"/>
    <col min="9228" max="9473" width="8.86328125" style="125"/>
    <col min="9474" max="9474" width="24.59765625" style="125" bestFit="1" customWidth="1"/>
    <col min="9475" max="9475" width="8.3984375" style="125" bestFit="1" customWidth="1"/>
    <col min="9476" max="9482" width="8.86328125" style="125"/>
    <col min="9483" max="9483" width="10" style="125" bestFit="1" customWidth="1"/>
    <col min="9484" max="9729" width="8.86328125" style="125"/>
    <col min="9730" max="9730" width="24.59765625" style="125" bestFit="1" customWidth="1"/>
    <col min="9731" max="9731" width="8.3984375" style="125" bestFit="1" customWidth="1"/>
    <col min="9732" max="9738" width="8.86328125" style="125"/>
    <col min="9739" max="9739" width="10" style="125" bestFit="1" customWidth="1"/>
    <col min="9740" max="9985" width="8.86328125" style="125"/>
    <col min="9986" max="9986" width="24.59765625" style="125" bestFit="1" customWidth="1"/>
    <col min="9987" max="9987" width="8.3984375" style="125" bestFit="1" customWidth="1"/>
    <col min="9988" max="9994" width="8.86328125" style="125"/>
    <col min="9995" max="9995" width="10" style="125" bestFit="1" customWidth="1"/>
    <col min="9996" max="10241" width="8.86328125" style="125"/>
    <col min="10242" max="10242" width="24.59765625" style="125" bestFit="1" customWidth="1"/>
    <col min="10243" max="10243" width="8.3984375" style="125" bestFit="1" customWidth="1"/>
    <col min="10244" max="10250" width="8.86328125" style="125"/>
    <col min="10251" max="10251" width="10" style="125" bestFit="1" customWidth="1"/>
    <col min="10252" max="10497" width="8.86328125" style="125"/>
    <col min="10498" max="10498" width="24.59765625" style="125" bestFit="1" customWidth="1"/>
    <col min="10499" max="10499" width="8.3984375" style="125" bestFit="1" customWidth="1"/>
    <col min="10500" max="10506" width="8.86328125" style="125"/>
    <col min="10507" max="10507" width="10" style="125" bestFit="1" customWidth="1"/>
    <col min="10508" max="10753" width="8.86328125" style="125"/>
    <col min="10754" max="10754" width="24.59765625" style="125" bestFit="1" customWidth="1"/>
    <col min="10755" max="10755" width="8.3984375" style="125" bestFit="1" customWidth="1"/>
    <col min="10756" max="10762" width="8.86328125" style="125"/>
    <col min="10763" max="10763" width="10" style="125" bestFit="1" customWidth="1"/>
    <col min="10764" max="11009" width="8.86328125" style="125"/>
    <col min="11010" max="11010" width="24.59765625" style="125" bestFit="1" customWidth="1"/>
    <col min="11011" max="11011" width="8.3984375" style="125" bestFit="1" customWidth="1"/>
    <col min="11012" max="11018" width="8.86328125" style="125"/>
    <col min="11019" max="11019" width="10" style="125" bestFit="1" customWidth="1"/>
    <col min="11020" max="11265" width="8.86328125" style="125"/>
    <col min="11266" max="11266" width="24.59765625" style="125" bestFit="1" customWidth="1"/>
    <col min="11267" max="11267" width="8.3984375" style="125" bestFit="1" customWidth="1"/>
    <col min="11268" max="11274" width="8.86328125" style="125"/>
    <col min="11275" max="11275" width="10" style="125" bestFit="1" customWidth="1"/>
    <col min="11276" max="11521" width="8.86328125" style="125"/>
    <col min="11522" max="11522" width="24.59765625" style="125" bestFit="1" customWidth="1"/>
    <col min="11523" max="11523" width="8.3984375" style="125" bestFit="1" customWidth="1"/>
    <col min="11524" max="11530" width="8.86328125" style="125"/>
    <col min="11531" max="11531" width="10" style="125" bestFit="1" customWidth="1"/>
    <col min="11532" max="11777" width="8.86328125" style="125"/>
    <col min="11778" max="11778" width="24.59765625" style="125" bestFit="1" customWidth="1"/>
    <col min="11779" max="11779" width="8.3984375" style="125" bestFit="1" customWidth="1"/>
    <col min="11780" max="11786" width="8.86328125" style="125"/>
    <col min="11787" max="11787" width="10" style="125" bestFit="1" customWidth="1"/>
    <col min="11788" max="12033" width="8.86328125" style="125"/>
    <col min="12034" max="12034" width="24.59765625" style="125" bestFit="1" customWidth="1"/>
    <col min="12035" max="12035" width="8.3984375" style="125" bestFit="1" customWidth="1"/>
    <col min="12036" max="12042" width="8.86328125" style="125"/>
    <col min="12043" max="12043" width="10" style="125" bestFit="1" customWidth="1"/>
    <col min="12044" max="12289" width="8.86328125" style="125"/>
    <col min="12290" max="12290" width="24.59765625" style="125" bestFit="1" customWidth="1"/>
    <col min="12291" max="12291" width="8.3984375" style="125" bestFit="1" customWidth="1"/>
    <col min="12292" max="12298" width="8.86328125" style="125"/>
    <col min="12299" max="12299" width="10" style="125" bestFit="1" customWidth="1"/>
    <col min="12300" max="12545" width="8.86328125" style="125"/>
    <col min="12546" max="12546" width="24.59765625" style="125" bestFit="1" customWidth="1"/>
    <col min="12547" max="12547" width="8.3984375" style="125" bestFit="1" customWidth="1"/>
    <col min="12548" max="12554" width="8.86328125" style="125"/>
    <col min="12555" max="12555" width="10" style="125" bestFit="1" customWidth="1"/>
    <col min="12556" max="12801" width="8.86328125" style="125"/>
    <col min="12802" max="12802" width="24.59765625" style="125" bestFit="1" customWidth="1"/>
    <col min="12803" max="12803" width="8.3984375" style="125" bestFit="1" customWidth="1"/>
    <col min="12804" max="12810" width="8.86328125" style="125"/>
    <col min="12811" max="12811" width="10" style="125" bestFit="1" customWidth="1"/>
    <col min="12812" max="13057" width="8.86328125" style="125"/>
    <col min="13058" max="13058" width="24.59765625" style="125" bestFit="1" customWidth="1"/>
    <col min="13059" max="13059" width="8.3984375" style="125" bestFit="1" customWidth="1"/>
    <col min="13060" max="13066" width="8.86328125" style="125"/>
    <col min="13067" max="13067" width="10" style="125" bestFit="1" customWidth="1"/>
    <col min="13068" max="13313" width="8.86328125" style="125"/>
    <col min="13314" max="13314" width="24.59765625" style="125" bestFit="1" customWidth="1"/>
    <col min="13315" max="13315" width="8.3984375" style="125" bestFit="1" customWidth="1"/>
    <col min="13316" max="13322" width="8.86328125" style="125"/>
    <col min="13323" max="13323" width="10" style="125" bestFit="1" customWidth="1"/>
    <col min="13324" max="13569" width="8.86328125" style="125"/>
    <col min="13570" max="13570" width="24.59765625" style="125" bestFit="1" customWidth="1"/>
    <col min="13571" max="13571" width="8.3984375" style="125" bestFit="1" customWidth="1"/>
    <col min="13572" max="13578" width="8.86328125" style="125"/>
    <col min="13579" max="13579" width="10" style="125" bestFit="1" customWidth="1"/>
    <col min="13580" max="13825" width="8.86328125" style="125"/>
    <col min="13826" max="13826" width="24.59765625" style="125" bestFit="1" customWidth="1"/>
    <col min="13827" max="13827" width="8.3984375" style="125" bestFit="1" customWidth="1"/>
    <col min="13828" max="13834" width="8.86328125" style="125"/>
    <col min="13835" max="13835" width="10" style="125" bestFit="1" customWidth="1"/>
    <col min="13836" max="14081" width="8.86328125" style="125"/>
    <col min="14082" max="14082" width="24.59765625" style="125" bestFit="1" customWidth="1"/>
    <col min="14083" max="14083" width="8.3984375" style="125" bestFit="1" customWidth="1"/>
    <col min="14084" max="14090" width="8.86328125" style="125"/>
    <col min="14091" max="14091" width="10" style="125" bestFit="1" customWidth="1"/>
    <col min="14092" max="14337" width="8.86328125" style="125"/>
    <col min="14338" max="14338" width="24.59765625" style="125" bestFit="1" customWidth="1"/>
    <col min="14339" max="14339" width="8.3984375" style="125" bestFit="1" customWidth="1"/>
    <col min="14340" max="14346" width="8.86328125" style="125"/>
    <col min="14347" max="14347" width="10" style="125" bestFit="1" customWidth="1"/>
    <col min="14348" max="14593" width="8.86328125" style="125"/>
    <col min="14594" max="14594" width="24.59765625" style="125" bestFit="1" customWidth="1"/>
    <col min="14595" max="14595" width="8.3984375" style="125" bestFit="1" customWidth="1"/>
    <col min="14596" max="14602" width="8.86328125" style="125"/>
    <col min="14603" max="14603" width="10" style="125" bestFit="1" customWidth="1"/>
    <col min="14604" max="14849" width="8.86328125" style="125"/>
    <col min="14850" max="14850" width="24.59765625" style="125" bestFit="1" customWidth="1"/>
    <col min="14851" max="14851" width="8.3984375" style="125" bestFit="1" customWidth="1"/>
    <col min="14852" max="14858" width="8.86328125" style="125"/>
    <col min="14859" max="14859" width="10" style="125" bestFit="1" customWidth="1"/>
    <col min="14860" max="15105" width="8.86328125" style="125"/>
    <col min="15106" max="15106" width="24.59765625" style="125" bestFit="1" customWidth="1"/>
    <col min="15107" max="15107" width="8.3984375" style="125" bestFit="1" customWidth="1"/>
    <col min="15108" max="15114" width="8.86328125" style="125"/>
    <col min="15115" max="15115" width="10" style="125" bestFit="1" customWidth="1"/>
    <col min="15116" max="15361" width="8.86328125" style="125"/>
    <col min="15362" max="15362" width="24.59765625" style="125" bestFit="1" customWidth="1"/>
    <col min="15363" max="15363" width="8.3984375" style="125" bestFit="1" customWidth="1"/>
    <col min="15364" max="15370" width="8.86328125" style="125"/>
    <col min="15371" max="15371" width="10" style="125" bestFit="1" customWidth="1"/>
    <col min="15372" max="15617" width="8.86328125" style="125"/>
    <col min="15618" max="15618" width="24.59765625" style="125" bestFit="1" customWidth="1"/>
    <col min="15619" max="15619" width="8.3984375" style="125" bestFit="1" customWidth="1"/>
    <col min="15620" max="15626" width="8.86328125" style="125"/>
    <col min="15627" max="15627" width="10" style="125" bestFit="1" customWidth="1"/>
    <col min="15628" max="15873" width="8.86328125" style="125"/>
    <col min="15874" max="15874" width="24.59765625" style="125" bestFit="1" customWidth="1"/>
    <col min="15875" max="15875" width="8.3984375" style="125" bestFit="1" customWidth="1"/>
    <col min="15876" max="15882" width="8.86328125" style="125"/>
    <col min="15883" max="15883" width="10" style="125" bestFit="1" customWidth="1"/>
    <col min="15884" max="16129" width="8.86328125" style="125"/>
    <col min="16130" max="16130" width="24.59765625" style="125" bestFit="1" customWidth="1"/>
    <col min="16131" max="16131" width="8.3984375" style="125" bestFit="1" customWidth="1"/>
    <col min="16132" max="16138" width="8.86328125" style="125"/>
    <col min="16139" max="16139" width="10" style="125" bestFit="1" customWidth="1"/>
    <col min="16140" max="16384" width="8.86328125" style="125"/>
  </cols>
  <sheetData>
    <row r="1" spans="1:12" ht="13.15" x14ac:dyDescent="0.4">
      <c r="A1" s="41"/>
      <c r="B1" s="42"/>
      <c r="C1" s="42"/>
      <c r="D1" s="42"/>
      <c r="E1" s="101" t="s">
        <v>30</v>
      </c>
      <c r="F1" s="102" t="str">
        <f>'STR REM'!F1</f>
        <v>HIG-73-21.11</v>
      </c>
      <c r="G1" s="42"/>
      <c r="H1" s="42"/>
      <c r="I1" s="103"/>
      <c r="J1" s="104"/>
      <c r="K1" s="105"/>
      <c r="L1" s="106"/>
    </row>
    <row r="2" spans="1:12" ht="13.15" x14ac:dyDescent="0.4">
      <c r="A2" s="107"/>
      <c r="B2" s="47"/>
      <c r="C2" s="47"/>
      <c r="D2" s="47"/>
      <c r="E2" s="52" t="s">
        <v>31</v>
      </c>
      <c r="F2" s="108" t="str">
        <f>'STR REM'!F2</f>
        <v>HIG-00073-21.110</v>
      </c>
      <c r="G2" s="47"/>
      <c r="H2" s="47"/>
      <c r="I2" s="109"/>
      <c r="J2" s="46" t="s">
        <v>32</v>
      </c>
      <c r="K2" s="27">
        <f>'STR REM'!J2</f>
        <v>45739</v>
      </c>
      <c r="L2" s="110"/>
    </row>
    <row r="3" spans="1:12" ht="13.15" x14ac:dyDescent="0.4">
      <c r="A3" s="107"/>
      <c r="B3" s="47"/>
      <c r="C3" s="47"/>
      <c r="D3" s="47"/>
      <c r="F3" s="108"/>
      <c r="G3" s="47"/>
      <c r="H3" s="47"/>
      <c r="I3" s="109"/>
      <c r="J3" s="46" t="s">
        <v>33</v>
      </c>
      <c r="K3" s="29" t="str">
        <f>'STR REM'!J3</f>
        <v>GLA</v>
      </c>
      <c r="L3" s="128"/>
    </row>
    <row r="4" spans="1:12" x14ac:dyDescent="0.35">
      <c r="A4" s="31"/>
      <c r="B4" s="47"/>
      <c r="C4" s="47"/>
      <c r="D4" s="47"/>
      <c r="E4" s="47"/>
      <c r="F4" s="138"/>
      <c r="G4" s="47"/>
      <c r="H4" s="47"/>
      <c r="I4" s="109"/>
      <c r="J4" s="46" t="s">
        <v>34</v>
      </c>
      <c r="K4" s="34"/>
      <c r="L4" s="128"/>
    </row>
    <row r="5" spans="1:12" ht="15" x14ac:dyDescent="0.35">
      <c r="A5" s="107"/>
      <c r="B5" s="47"/>
      <c r="C5" s="47"/>
      <c r="D5" s="47"/>
      <c r="E5" s="113" t="s">
        <v>35</v>
      </c>
      <c r="F5" s="138"/>
      <c r="G5" s="47"/>
      <c r="H5" s="47"/>
      <c r="I5" s="109"/>
      <c r="J5" s="46" t="s">
        <v>36</v>
      </c>
      <c r="K5" s="36"/>
      <c r="L5" s="128"/>
    </row>
    <row r="6" spans="1:12" ht="13.15" thickBot="1" x14ac:dyDescent="0.4">
      <c r="A6" s="115"/>
      <c r="B6" s="79"/>
      <c r="C6" s="79"/>
      <c r="D6" s="79"/>
      <c r="E6" s="47"/>
      <c r="F6" s="79"/>
      <c r="G6" s="79"/>
      <c r="H6" s="79"/>
      <c r="I6" s="116"/>
      <c r="J6" s="79"/>
      <c r="K6" s="79"/>
      <c r="L6" s="136"/>
    </row>
    <row r="7" spans="1:12" ht="13.15" x14ac:dyDescent="0.4">
      <c r="A7" s="177"/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9"/>
    </row>
    <row r="8" spans="1:12" x14ac:dyDescent="0.35">
      <c r="A8" s="127"/>
      <c r="G8" s="45"/>
      <c r="L8" s="128"/>
    </row>
    <row r="9" spans="1:12" x14ac:dyDescent="0.35">
      <c r="A9" s="127"/>
      <c r="B9" s="46" t="s">
        <v>37</v>
      </c>
      <c r="C9" s="481" t="s">
        <v>167</v>
      </c>
      <c r="D9" s="482"/>
      <c r="E9" s="482"/>
      <c r="F9" s="482"/>
      <c r="G9" s="482"/>
      <c r="H9" s="483"/>
      <c r="I9" s="47"/>
      <c r="J9" s="46" t="s">
        <v>38</v>
      </c>
      <c r="K9" s="188" t="s">
        <v>175</v>
      </c>
      <c r="L9" s="128"/>
    </row>
    <row r="10" spans="1:12" x14ac:dyDescent="0.35">
      <c r="A10" s="127"/>
      <c r="C10" s="484"/>
      <c r="D10" s="485"/>
      <c r="E10" s="485"/>
      <c r="F10" s="485"/>
      <c r="G10" s="485"/>
      <c r="H10" s="486"/>
      <c r="I10" s="47"/>
      <c r="J10" s="46" t="s">
        <v>40</v>
      </c>
      <c r="K10" s="271">
        <f>K19</f>
        <v>178</v>
      </c>
      <c r="L10" s="128"/>
    </row>
    <row r="11" spans="1:12" x14ac:dyDescent="0.35">
      <c r="A11" s="127"/>
      <c r="C11" s="487"/>
      <c r="D11" s="488"/>
      <c r="E11" s="488"/>
      <c r="F11" s="488"/>
      <c r="G11" s="488"/>
      <c r="H11" s="489"/>
      <c r="J11" s="46" t="s">
        <v>41</v>
      </c>
      <c r="K11" s="272" t="s">
        <v>25</v>
      </c>
      <c r="L11" s="128"/>
    </row>
    <row r="12" spans="1:12" x14ac:dyDescent="0.35">
      <c r="A12" s="127"/>
      <c r="C12" s="171"/>
      <c r="D12" s="171"/>
      <c r="E12" s="171"/>
      <c r="F12" s="171"/>
      <c r="G12" s="171"/>
      <c r="H12" s="171"/>
      <c r="J12" s="46"/>
      <c r="K12" s="57"/>
      <c r="L12" s="128"/>
    </row>
    <row r="13" spans="1:12" x14ac:dyDescent="0.35">
      <c r="A13" s="127"/>
      <c r="L13" s="128"/>
    </row>
    <row r="14" spans="1:12" ht="13.15" x14ac:dyDescent="0.4">
      <c r="A14" s="127"/>
      <c r="E14" s="317" t="s">
        <v>18</v>
      </c>
      <c r="F14" s="317" t="s">
        <v>22</v>
      </c>
      <c r="G14" s="317" t="s">
        <v>19</v>
      </c>
      <c r="H14" s="317" t="s">
        <v>164</v>
      </c>
      <c r="I14" s="183" t="s">
        <v>24</v>
      </c>
      <c r="L14" s="190"/>
    </row>
    <row r="15" spans="1:12" x14ac:dyDescent="0.35">
      <c r="A15" s="127"/>
      <c r="E15" s="191">
        <v>25</v>
      </c>
      <c r="F15" s="191">
        <v>32</v>
      </c>
      <c r="G15" s="191">
        <v>2</v>
      </c>
      <c r="H15" s="193">
        <f>E15*F15*G15</f>
        <v>1600</v>
      </c>
      <c r="I15" s="193">
        <f>H15/9</f>
        <v>177.77777777777777</v>
      </c>
      <c r="L15" s="194"/>
    </row>
    <row r="16" spans="1:12" x14ac:dyDescent="0.35">
      <c r="A16" s="127"/>
      <c r="L16" s="194"/>
    </row>
    <row r="17" spans="1:12" x14ac:dyDescent="0.35">
      <c r="A17" s="127"/>
      <c r="L17" s="194"/>
    </row>
    <row r="18" spans="1:12" x14ac:dyDescent="0.35">
      <c r="A18" s="127"/>
      <c r="L18" s="128"/>
    </row>
    <row r="19" spans="1:12" ht="13.5" thickBot="1" x14ac:dyDescent="0.4">
      <c r="A19" s="182"/>
      <c r="B19" s="134"/>
      <c r="C19" s="134"/>
      <c r="D19" s="134"/>
      <c r="E19" s="134"/>
      <c r="F19" s="134"/>
      <c r="G19" s="134"/>
      <c r="H19" s="134"/>
      <c r="I19" s="134"/>
      <c r="J19" s="195" t="s">
        <v>66</v>
      </c>
      <c r="K19" s="316">
        <f>ROUNDUP(I15,0)</f>
        <v>178</v>
      </c>
      <c r="L19" s="197" t="s">
        <v>25</v>
      </c>
    </row>
    <row r="20" spans="1:12" ht="13.15" x14ac:dyDescent="0.4">
      <c r="D20" s="183"/>
      <c r="E20" s="183"/>
    </row>
    <row r="21" spans="1:12" ht="13.15" x14ac:dyDescent="0.4">
      <c r="A21" s="185"/>
      <c r="B21" s="183"/>
      <c r="C21" s="183"/>
      <c r="D21" s="183"/>
      <c r="E21" s="183"/>
    </row>
    <row r="22" spans="1:12" ht="13.15" x14ac:dyDescent="0.4">
      <c r="F22" s="183"/>
      <c r="G22" s="183"/>
      <c r="H22" s="183"/>
      <c r="I22" s="183"/>
    </row>
    <row r="23" spans="1:12" ht="13.15" x14ac:dyDescent="0.4">
      <c r="D23" s="184"/>
      <c r="E23" s="183"/>
    </row>
    <row r="24" spans="1:12" ht="13.15" x14ac:dyDescent="0.4">
      <c r="D24" s="183"/>
      <c r="E24" s="183"/>
    </row>
    <row r="25" spans="1:12" ht="13.15" x14ac:dyDescent="0.4">
      <c r="D25" s="183"/>
      <c r="E25" s="183"/>
    </row>
    <row r="26" spans="1:12" ht="13.15" x14ac:dyDescent="0.4">
      <c r="A26" s="185"/>
      <c r="B26" s="183"/>
      <c r="C26" s="183"/>
      <c r="D26" s="183"/>
      <c r="E26" s="183"/>
    </row>
    <row r="27" spans="1:12" ht="13.15" x14ac:dyDescent="0.4">
      <c r="F27" s="183"/>
      <c r="G27" s="183"/>
      <c r="H27" s="183"/>
      <c r="I27" s="183"/>
    </row>
    <row r="28" spans="1:12" ht="13.15" x14ac:dyDescent="0.4">
      <c r="D28" s="184"/>
      <c r="E28" s="183"/>
    </row>
    <row r="31" spans="1:12" ht="13.15" x14ac:dyDescent="0.4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</row>
    <row r="32" spans="1:12" ht="13.15" x14ac:dyDescent="0.4">
      <c r="A32" s="185"/>
      <c r="B32" s="183"/>
      <c r="C32" s="183"/>
      <c r="D32" s="183"/>
      <c r="E32" s="183"/>
      <c r="F32" s="183"/>
      <c r="G32" s="183"/>
      <c r="H32" s="183"/>
      <c r="I32" s="183"/>
      <c r="J32" s="183"/>
      <c r="K32" s="183"/>
    </row>
    <row r="34" spans="1:10" ht="13.15" x14ac:dyDescent="0.4">
      <c r="D34" s="184"/>
      <c r="E34" s="183"/>
    </row>
    <row r="37" spans="1:10" ht="13.15" x14ac:dyDescent="0.4">
      <c r="A37" s="183"/>
      <c r="B37" s="183"/>
      <c r="C37" s="183"/>
      <c r="D37" s="183"/>
      <c r="E37" s="183"/>
    </row>
    <row r="38" spans="1:10" ht="13.15" x14ac:dyDescent="0.4">
      <c r="A38" s="185"/>
      <c r="B38" s="183"/>
      <c r="C38" s="183"/>
      <c r="D38" s="183"/>
      <c r="E38" s="183"/>
    </row>
    <row r="39" spans="1:10" ht="13.15" x14ac:dyDescent="0.4">
      <c r="F39" s="183"/>
      <c r="G39" s="183"/>
      <c r="H39" s="183"/>
      <c r="I39" s="183"/>
      <c r="J39" s="183"/>
    </row>
    <row r="40" spans="1:10" ht="13.15" x14ac:dyDescent="0.4">
      <c r="F40" s="183"/>
      <c r="G40" s="183"/>
      <c r="H40" s="183"/>
      <c r="I40" s="183"/>
      <c r="J40" s="183"/>
    </row>
    <row r="41" spans="1:10" ht="13.15" x14ac:dyDescent="0.4">
      <c r="D41" s="184"/>
      <c r="E41" s="183"/>
    </row>
    <row r="42" spans="1:10" x14ac:dyDescent="0.35">
      <c r="D42" s="186"/>
    </row>
    <row r="45" spans="1:10" ht="13.15" x14ac:dyDescent="0.4">
      <c r="J45" s="183"/>
    </row>
    <row r="46" spans="1:10" ht="13.15" x14ac:dyDescent="0.4">
      <c r="J46" s="183"/>
    </row>
  </sheetData>
  <mergeCells count="1">
    <mergeCell ref="C9:H11"/>
  </mergeCells>
  <pageMargins left="0.7" right="0.7" top="0.75" bottom="0.75" header="0.3" footer="0.3"/>
  <pageSetup scale="7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K52"/>
  <sheetViews>
    <sheetView zoomScale="130" zoomScaleNormal="130" workbookViewId="0">
      <selection activeCell="N14" sqref="N14"/>
    </sheetView>
  </sheetViews>
  <sheetFormatPr defaultRowHeight="12.75" x14ac:dyDescent="0.35"/>
  <cols>
    <col min="1" max="1" width="11.1328125" customWidth="1"/>
    <col min="2" max="2" width="15" customWidth="1"/>
    <col min="5" max="5" width="10.3984375" customWidth="1"/>
    <col min="6" max="6" width="13.59765625" bestFit="1" customWidth="1"/>
    <col min="7" max="7" width="12" bestFit="1" customWidth="1"/>
    <col min="8" max="8" width="10.3984375" bestFit="1" customWidth="1"/>
    <col min="9" max="9" width="11.1328125" bestFit="1" customWidth="1"/>
    <col min="10" max="10" width="10.59765625" bestFit="1" customWidth="1"/>
  </cols>
  <sheetData>
    <row r="1" spans="1:11" ht="13.15" x14ac:dyDescent="0.4">
      <c r="A1" s="13"/>
      <c r="B1" s="14"/>
      <c r="C1" s="14"/>
      <c r="D1" s="15"/>
      <c r="E1" s="349" t="s">
        <v>178</v>
      </c>
      <c r="F1" s="16" t="s">
        <v>255</v>
      </c>
      <c r="G1" s="350"/>
      <c r="H1" s="17"/>
      <c r="I1" s="18"/>
      <c r="J1" s="19"/>
      <c r="K1" s="20"/>
    </row>
    <row r="2" spans="1:11" ht="13.15" x14ac:dyDescent="0.4">
      <c r="A2" s="21"/>
      <c r="B2" s="22"/>
      <c r="C2" s="22"/>
      <c r="D2" s="22"/>
      <c r="E2" s="23" t="s">
        <v>31</v>
      </c>
      <c r="F2" s="353" t="s">
        <v>256</v>
      </c>
      <c r="G2" s="351"/>
      <c r="H2" s="25"/>
      <c r="I2" s="26" t="s">
        <v>32</v>
      </c>
      <c r="J2" s="27">
        <v>45739</v>
      </c>
      <c r="K2" s="28"/>
    </row>
    <row r="3" spans="1:11" ht="13.15" x14ac:dyDescent="0.4">
      <c r="A3" s="21"/>
      <c r="B3" s="22"/>
      <c r="C3" s="22"/>
      <c r="D3" s="22"/>
      <c r="E3" s="23" t="s">
        <v>179</v>
      </c>
      <c r="F3" s="353" t="s">
        <v>182</v>
      </c>
      <c r="G3" s="22"/>
      <c r="H3" s="25"/>
      <c r="I3" s="26" t="s">
        <v>33</v>
      </c>
      <c r="J3" s="29" t="s">
        <v>257</v>
      </c>
      <c r="K3" s="30"/>
    </row>
    <row r="4" spans="1:11" x14ac:dyDescent="0.35">
      <c r="A4" s="31"/>
      <c r="B4" s="22"/>
      <c r="C4" s="22"/>
      <c r="D4" s="22"/>
      <c r="E4" s="32"/>
      <c r="F4" s="33"/>
      <c r="G4" s="22"/>
      <c r="H4" s="25"/>
      <c r="I4" s="26" t="s">
        <v>34</v>
      </c>
      <c r="J4" s="34"/>
      <c r="K4" s="30"/>
    </row>
    <row r="5" spans="1:11" ht="15" x14ac:dyDescent="0.35">
      <c r="A5" s="21"/>
      <c r="B5" s="22"/>
      <c r="C5" s="22"/>
      <c r="D5" s="22"/>
      <c r="E5" s="35" t="s">
        <v>35</v>
      </c>
      <c r="F5" s="33"/>
      <c r="G5" s="22"/>
      <c r="H5" s="25"/>
      <c r="I5" s="26" t="s">
        <v>36</v>
      </c>
      <c r="J5" s="36"/>
      <c r="K5" s="30"/>
    </row>
    <row r="6" spans="1:11" ht="13.15" thickBot="1" x14ac:dyDescent="0.4">
      <c r="A6" s="37"/>
      <c r="B6" s="38"/>
      <c r="C6" s="38"/>
      <c r="D6" s="38"/>
      <c r="E6" s="38"/>
      <c r="F6" s="38"/>
      <c r="G6" s="38"/>
      <c r="H6" s="39"/>
      <c r="I6" s="38"/>
      <c r="J6" s="38"/>
      <c r="K6" s="40"/>
    </row>
    <row r="7" spans="1:11" x14ac:dyDescent="0.35">
      <c r="A7" s="41"/>
      <c r="B7" s="42"/>
      <c r="C7" s="42"/>
      <c r="D7" s="42"/>
      <c r="E7" s="42"/>
      <c r="F7" s="42"/>
      <c r="G7" s="42"/>
      <c r="H7" s="42"/>
      <c r="I7" s="42"/>
      <c r="J7" s="42"/>
      <c r="K7" s="43"/>
    </row>
    <row r="8" spans="1:11" x14ac:dyDescent="0.35">
      <c r="A8" s="44"/>
      <c r="G8" s="45"/>
      <c r="K8" s="30"/>
    </row>
    <row r="9" spans="1:11" x14ac:dyDescent="0.35">
      <c r="A9" s="44"/>
      <c r="B9" s="46" t="s">
        <v>37</v>
      </c>
      <c r="C9" s="439" t="s">
        <v>183</v>
      </c>
      <c r="D9" s="439"/>
      <c r="E9" s="439"/>
      <c r="F9" s="439"/>
      <c r="G9" s="439"/>
      <c r="H9" s="47"/>
      <c r="I9" s="46" t="s">
        <v>38</v>
      </c>
      <c r="J9" s="48" t="s">
        <v>39</v>
      </c>
      <c r="K9" s="30"/>
    </row>
    <row r="10" spans="1:11" x14ac:dyDescent="0.35">
      <c r="A10" s="44"/>
      <c r="C10" s="439"/>
      <c r="D10" s="439"/>
      <c r="E10" s="439"/>
      <c r="F10" s="439"/>
      <c r="G10" s="439"/>
      <c r="H10" s="47"/>
      <c r="I10" s="46" t="s">
        <v>40</v>
      </c>
      <c r="J10" s="49">
        <f>J52</f>
        <v>130000</v>
      </c>
      <c r="K10" s="30"/>
    </row>
    <row r="11" spans="1:11" x14ac:dyDescent="0.35">
      <c r="A11" s="44"/>
      <c r="C11" s="439"/>
      <c r="D11" s="439"/>
      <c r="E11" s="439"/>
      <c r="F11" s="439"/>
      <c r="G11" s="439"/>
      <c r="I11" s="46" t="s">
        <v>41</v>
      </c>
      <c r="J11" s="50" t="s">
        <v>0</v>
      </c>
      <c r="K11" s="30"/>
    </row>
    <row r="12" spans="1:11" x14ac:dyDescent="0.35">
      <c r="A12" s="44"/>
      <c r="K12" s="30"/>
    </row>
    <row r="13" spans="1:11" ht="13.15" x14ac:dyDescent="0.4">
      <c r="A13" s="51"/>
      <c r="D13" s="52" t="s">
        <v>42</v>
      </c>
      <c r="F13" s="53"/>
      <c r="G13" s="47"/>
      <c r="J13" s="47"/>
      <c r="K13" s="30"/>
    </row>
    <row r="14" spans="1:11" ht="13.15" x14ac:dyDescent="0.4">
      <c r="A14" s="54" t="s">
        <v>43</v>
      </c>
      <c r="D14" s="47"/>
      <c r="E14" s="55"/>
      <c r="F14" s="47"/>
      <c r="G14" s="47"/>
      <c r="K14" s="30"/>
    </row>
    <row r="15" spans="1:11" x14ac:dyDescent="0.35">
      <c r="A15" s="44"/>
      <c r="B15" s="3" t="s">
        <v>44</v>
      </c>
      <c r="D15" s="3" t="s">
        <v>45</v>
      </c>
      <c r="E15" s="7">
        <v>141.09</v>
      </c>
      <c r="F15" s="3" t="s">
        <v>46</v>
      </c>
      <c r="I15" s="2"/>
      <c r="J15" s="47"/>
      <c r="K15" s="30"/>
    </row>
    <row r="16" spans="1:11" x14ac:dyDescent="0.35">
      <c r="A16" s="44"/>
      <c r="B16" s="3" t="s">
        <v>47</v>
      </c>
      <c r="D16" s="3" t="s">
        <v>45</v>
      </c>
      <c r="E16" s="7">
        <v>32</v>
      </c>
      <c r="F16" s="3" t="s">
        <v>46</v>
      </c>
      <c r="I16" s="2"/>
      <c r="J16" s="47"/>
      <c r="K16" s="30"/>
    </row>
    <row r="17" spans="1:11" x14ac:dyDescent="0.35">
      <c r="A17" s="44"/>
      <c r="B17" s="3"/>
      <c r="D17" s="3"/>
      <c r="E17" s="7"/>
      <c r="F17" s="3"/>
      <c r="I17" s="2"/>
      <c r="J17" s="47"/>
      <c r="K17" s="30"/>
    </row>
    <row r="18" spans="1:11" x14ac:dyDescent="0.35">
      <c r="A18" s="44"/>
      <c r="B18" s="3" t="s">
        <v>48</v>
      </c>
      <c r="D18" s="3" t="s">
        <v>45</v>
      </c>
      <c r="E18" s="7">
        <f>E15*E16</f>
        <v>4514.88</v>
      </c>
      <c r="F18" s="3" t="s">
        <v>28</v>
      </c>
      <c r="I18" s="2"/>
      <c r="J18" s="47"/>
      <c r="K18" s="30"/>
    </row>
    <row r="19" spans="1:11" x14ac:dyDescent="0.35">
      <c r="A19" s="44"/>
      <c r="B19" s="3"/>
      <c r="D19" s="3"/>
      <c r="E19" s="7"/>
      <c r="F19" s="3"/>
      <c r="I19" s="2"/>
      <c r="J19" s="47"/>
      <c r="K19" s="30"/>
    </row>
    <row r="20" spans="1:11" x14ac:dyDescent="0.35">
      <c r="A20" s="44"/>
      <c r="B20" s="3" t="s">
        <v>49</v>
      </c>
      <c r="D20" s="3" t="s">
        <v>45</v>
      </c>
      <c r="E20" s="56">
        <v>28</v>
      </c>
      <c r="F20" s="3"/>
      <c r="I20" s="2"/>
      <c r="J20" s="47"/>
      <c r="K20" s="30"/>
    </row>
    <row r="21" spans="1:11" x14ac:dyDescent="0.35">
      <c r="A21" s="44"/>
      <c r="B21" s="3"/>
      <c r="D21" s="3"/>
      <c r="E21" s="56"/>
      <c r="F21" s="3"/>
      <c r="I21" s="2"/>
      <c r="J21" s="47"/>
      <c r="K21" s="30"/>
    </row>
    <row r="22" spans="1:11" x14ac:dyDescent="0.35">
      <c r="A22" s="44"/>
      <c r="B22" s="3" t="s">
        <v>50</v>
      </c>
      <c r="D22" s="3" t="s">
        <v>45</v>
      </c>
      <c r="E22" s="56">
        <f>E18*E20</f>
        <v>126416.64</v>
      </c>
      <c r="F22" s="3"/>
      <c r="I22" s="2"/>
      <c r="J22" s="47"/>
      <c r="K22" s="30"/>
    </row>
    <row r="23" spans="1:11" x14ac:dyDescent="0.35">
      <c r="A23" s="44"/>
      <c r="B23" s="3"/>
      <c r="D23" s="3"/>
      <c r="E23" s="56"/>
      <c r="F23" s="3"/>
      <c r="I23" s="2"/>
      <c r="J23" s="47"/>
      <c r="K23" s="30"/>
    </row>
    <row r="24" spans="1:11" ht="13.15" hidden="1" x14ac:dyDescent="0.4">
      <c r="A24" s="54" t="s">
        <v>51</v>
      </c>
      <c r="B24" s="3"/>
      <c r="D24" s="3"/>
      <c r="E24" s="56"/>
      <c r="F24" s="3"/>
      <c r="I24" s="2"/>
      <c r="J24" s="47"/>
      <c r="K24" s="30"/>
    </row>
    <row r="25" spans="1:11" hidden="1" x14ac:dyDescent="0.35">
      <c r="A25" s="44"/>
      <c r="B25" s="3" t="s">
        <v>52</v>
      </c>
      <c r="D25" s="3" t="s">
        <v>45</v>
      </c>
      <c r="E25" s="57">
        <v>0</v>
      </c>
      <c r="F25" s="3" t="s">
        <v>28</v>
      </c>
      <c r="I25" s="2"/>
      <c r="J25" s="47"/>
      <c r="K25" s="30"/>
    </row>
    <row r="26" spans="1:11" hidden="1" x14ac:dyDescent="0.35">
      <c r="A26" s="44"/>
      <c r="B26" s="3" t="s">
        <v>53</v>
      </c>
      <c r="D26" s="3" t="s">
        <v>45</v>
      </c>
      <c r="E26" s="58">
        <v>0</v>
      </c>
      <c r="F26" s="3" t="s">
        <v>3</v>
      </c>
      <c r="I26" s="2"/>
      <c r="J26" s="47"/>
      <c r="K26" s="30"/>
    </row>
    <row r="27" spans="1:11" hidden="1" x14ac:dyDescent="0.35">
      <c r="A27" s="44"/>
      <c r="B27" s="3" t="s">
        <v>54</v>
      </c>
      <c r="D27" s="3" t="s">
        <v>45</v>
      </c>
      <c r="E27" s="58">
        <v>2</v>
      </c>
      <c r="F27" s="3"/>
      <c r="I27" s="2"/>
      <c r="J27" s="47"/>
      <c r="K27" s="30"/>
    </row>
    <row r="28" spans="1:11" hidden="1" x14ac:dyDescent="0.35">
      <c r="A28" s="44"/>
      <c r="B28" s="3"/>
      <c r="D28" s="3"/>
      <c r="E28" s="58"/>
      <c r="F28" s="3"/>
      <c r="I28" s="2"/>
      <c r="J28" s="47"/>
      <c r="K28" s="30"/>
    </row>
    <row r="29" spans="1:11" hidden="1" x14ac:dyDescent="0.35">
      <c r="A29" s="44"/>
      <c r="B29" s="3" t="s">
        <v>55</v>
      </c>
      <c r="D29" s="3" t="s">
        <v>45</v>
      </c>
      <c r="E29" s="58">
        <f>E25*E26*E27/27</f>
        <v>0</v>
      </c>
      <c r="F29" s="3" t="s">
        <v>21</v>
      </c>
      <c r="I29" s="2"/>
      <c r="J29" s="47"/>
      <c r="K29" s="30"/>
    </row>
    <row r="30" spans="1:11" hidden="1" x14ac:dyDescent="0.35">
      <c r="A30" s="44"/>
      <c r="B30" s="3"/>
      <c r="D30" s="3"/>
      <c r="E30" s="58"/>
      <c r="F30" s="3"/>
      <c r="I30" s="2"/>
      <c r="J30" s="47"/>
      <c r="K30" s="30"/>
    </row>
    <row r="31" spans="1:11" hidden="1" x14ac:dyDescent="0.35">
      <c r="A31" s="44"/>
      <c r="B31" s="3" t="s">
        <v>56</v>
      </c>
      <c r="D31" s="3" t="s">
        <v>45</v>
      </c>
      <c r="E31" s="56">
        <v>200</v>
      </c>
      <c r="F31" s="3"/>
      <c r="I31" s="2"/>
      <c r="J31" s="47"/>
      <c r="K31" s="30"/>
    </row>
    <row r="32" spans="1:11" hidden="1" x14ac:dyDescent="0.35">
      <c r="A32" s="44"/>
      <c r="B32" s="3"/>
      <c r="D32" s="3"/>
      <c r="E32" s="58"/>
      <c r="F32" s="3"/>
      <c r="I32" s="2"/>
      <c r="J32" s="47"/>
      <c r="K32" s="30"/>
    </row>
    <row r="33" spans="1:11" hidden="1" x14ac:dyDescent="0.35">
      <c r="A33" s="44"/>
      <c r="B33" s="3" t="s">
        <v>57</v>
      </c>
      <c r="D33" s="3" t="s">
        <v>45</v>
      </c>
      <c r="E33" s="56">
        <v>0</v>
      </c>
      <c r="F33" s="3"/>
      <c r="I33" s="2"/>
      <c r="J33" s="47"/>
      <c r="K33" s="30"/>
    </row>
    <row r="34" spans="1:11" hidden="1" x14ac:dyDescent="0.35">
      <c r="A34" s="44"/>
      <c r="B34" s="3"/>
      <c r="D34" s="3"/>
      <c r="E34" s="58"/>
      <c r="F34" s="3"/>
      <c r="I34" s="2"/>
      <c r="J34" s="47"/>
      <c r="K34" s="30"/>
    </row>
    <row r="35" spans="1:11" hidden="1" x14ac:dyDescent="0.35">
      <c r="A35" s="44"/>
      <c r="B35" s="3" t="s">
        <v>58</v>
      </c>
      <c r="D35" s="3" t="s">
        <v>45</v>
      </c>
      <c r="E35" s="56">
        <f>E29*E31+E33</f>
        <v>0</v>
      </c>
      <c r="F35" s="3"/>
      <c r="I35" s="2"/>
      <c r="J35" s="47"/>
      <c r="K35" s="30"/>
    </row>
    <row r="36" spans="1:11" hidden="1" x14ac:dyDescent="0.35">
      <c r="A36" s="44"/>
      <c r="B36" s="3"/>
      <c r="D36" s="3"/>
      <c r="E36" s="56"/>
      <c r="F36" s="3"/>
      <c r="G36" s="12"/>
      <c r="I36" s="2"/>
      <c r="J36" s="47"/>
      <c r="K36" s="30"/>
    </row>
    <row r="37" spans="1:11" ht="13.15" hidden="1" x14ac:dyDescent="0.4">
      <c r="A37" s="54" t="s">
        <v>59</v>
      </c>
      <c r="B37" s="3"/>
      <c r="D37" s="3"/>
      <c r="E37" s="56"/>
      <c r="F37" s="3"/>
      <c r="G37" s="12" t="s">
        <v>17</v>
      </c>
      <c r="I37" s="2"/>
      <c r="J37" s="47"/>
      <c r="K37" s="30"/>
    </row>
    <row r="38" spans="1:11" hidden="1" x14ac:dyDescent="0.35">
      <c r="A38" s="44"/>
      <c r="B38" s="3" t="s">
        <v>61</v>
      </c>
      <c r="D38" s="3" t="s">
        <v>45</v>
      </c>
      <c r="E38" s="57">
        <v>0</v>
      </c>
      <c r="F38" s="3" t="s">
        <v>28</v>
      </c>
      <c r="G38" s="12"/>
      <c r="I38" s="2"/>
      <c r="J38" s="47"/>
      <c r="K38" s="30"/>
    </row>
    <row r="39" spans="1:11" hidden="1" x14ac:dyDescent="0.35">
      <c r="A39" s="44"/>
      <c r="B39" s="3" t="s">
        <v>62</v>
      </c>
      <c r="D39" s="3" t="s">
        <v>45</v>
      </c>
      <c r="E39" s="59">
        <v>0</v>
      </c>
      <c r="F39" s="3" t="s">
        <v>3</v>
      </c>
      <c r="G39" s="12"/>
      <c r="I39" s="2"/>
      <c r="J39" s="47"/>
      <c r="K39" s="30"/>
    </row>
    <row r="40" spans="1:11" hidden="1" x14ac:dyDescent="0.35">
      <c r="A40" s="44"/>
      <c r="B40" s="3" t="s">
        <v>63</v>
      </c>
      <c r="D40" s="3" t="s">
        <v>45</v>
      </c>
      <c r="E40" s="58">
        <v>0</v>
      </c>
      <c r="F40" s="3"/>
      <c r="G40" s="12"/>
      <c r="I40" s="2"/>
      <c r="J40" s="47"/>
      <c r="K40" s="30"/>
    </row>
    <row r="41" spans="1:11" hidden="1" x14ac:dyDescent="0.35">
      <c r="A41" s="44"/>
      <c r="B41" s="3"/>
      <c r="D41" s="3"/>
      <c r="E41" s="58"/>
      <c r="F41" s="3"/>
      <c r="G41" s="12"/>
      <c r="I41" s="2"/>
      <c r="J41" s="47"/>
      <c r="K41" s="30"/>
    </row>
    <row r="42" spans="1:11" hidden="1" x14ac:dyDescent="0.35">
      <c r="A42" s="44"/>
      <c r="B42" s="3" t="s">
        <v>64</v>
      </c>
      <c r="D42" s="3" t="s">
        <v>45</v>
      </c>
      <c r="E42" s="58">
        <f>E38*E39*E40/27</f>
        <v>0</v>
      </c>
      <c r="F42" s="3" t="s">
        <v>21</v>
      </c>
      <c r="G42" s="11"/>
      <c r="I42" s="2"/>
      <c r="J42" s="47"/>
      <c r="K42" s="30"/>
    </row>
    <row r="43" spans="1:11" hidden="1" x14ac:dyDescent="0.35">
      <c r="A43" s="44"/>
      <c r="B43" s="3"/>
      <c r="D43" s="3"/>
      <c r="E43" s="58"/>
      <c r="F43" s="3"/>
      <c r="G43" s="12"/>
      <c r="I43" s="2"/>
      <c r="J43" s="47"/>
      <c r="K43" s="30"/>
    </row>
    <row r="44" spans="1:11" hidden="1" x14ac:dyDescent="0.35">
      <c r="A44" s="44"/>
      <c r="B44" s="3" t="s">
        <v>56</v>
      </c>
      <c r="D44" s="3" t="s">
        <v>45</v>
      </c>
      <c r="E44" s="56">
        <v>200</v>
      </c>
      <c r="F44" s="3"/>
      <c r="I44" s="2"/>
      <c r="J44" s="47"/>
      <c r="K44" s="30"/>
    </row>
    <row r="45" spans="1:11" hidden="1" x14ac:dyDescent="0.35">
      <c r="A45" s="44"/>
      <c r="B45" s="3"/>
      <c r="D45" s="3"/>
      <c r="E45" s="58"/>
      <c r="F45" s="3"/>
      <c r="I45" s="2"/>
      <c r="J45" s="47"/>
      <c r="K45" s="30"/>
    </row>
    <row r="46" spans="1:11" hidden="1" x14ac:dyDescent="0.35">
      <c r="A46" s="44"/>
      <c r="B46" s="3" t="s">
        <v>58</v>
      </c>
      <c r="D46" s="3" t="s">
        <v>45</v>
      </c>
      <c r="E46" s="56">
        <f>E42*E44</f>
        <v>0</v>
      </c>
      <c r="F46" s="3"/>
      <c r="I46" s="2"/>
      <c r="J46" s="47"/>
      <c r="K46" s="30"/>
    </row>
    <row r="47" spans="1:11" hidden="1" x14ac:dyDescent="0.35">
      <c r="A47" s="44"/>
      <c r="B47" s="3"/>
      <c r="D47" s="3"/>
      <c r="E47" s="56"/>
      <c r="F47" s="3"/>
      <c r="I47" s="2"/>
      <c r="J47" s="47"/>
      <c r="K47" s="30"/>
    </row>
    <row r="48" spans="1:11" ht="15" hidden="1" x14ac:dyDescent="0.4">
      <c r="A48" s="44"/>
      <c r="B48" s="60" t="s">
        <v>13</v>
      </c>
      <c r="C48" s="60"/>
      <c r="D48" s="60"/>
      <c r="E48" s="60"/>
      <c r="F48" s="60"/>
      <c r="G48" s="57"/>
      <c r="J48" s="47"/>
      <c r="K48" s="30"/>
    </row>
    <row r="49" spans="1:11" ht="13.15" x14ac:dyDescent="0.4">
      <c r="A49" s="61"/>
      <c r="B49" s="62"/>
      <c r="D49" s="63"/>
      <c r="E49" s="64"/>
      <c r="F49" s="7"/>
      <c r="G49" s="57"/>
      <c r="H49" s="65"/>
      <c r="J49" s="47"/>
      <c r="K49" s="30"/>
    </row>
    <row r="50" spans="1:11" ht="30" x14ac:dyDescent="0.35">
      <c r="A50" s="44"/>
      <c r="B50" s="62"/>
      <c r="E50" s="66" t="s">
        <v>65</v>
      </c>
      <c r="F50" s="67">
        <f>E22+E35+E46</f>
        <v>126416.64</v>
      </c>
      <c r="G50" s="57"/>
      <c r="K50" s="30"/>
    </row>
    <row r="51" spans="1:11" x14ac:dyDescent="0.35">
      <c r="A51" s="44"/>
      <c r="B51" s="62"/>
      <c r="E51" s="46"/>
      <c r="F51" s="57"/>
      <c r="G51" s="57"/>
      <c r="K51" s="30"/>
    </row>
    <row r="52" spans="1:11" ht="13.5" thickBot="1" x14ac:dyDescent="0.45">
      <c r="A52" s="69"/>
      <c r="B52" s="70"/>
      <c r="C52" s="70"/>
      <c r="D52" s="70"/>
      <c r="E52" s="70"/>
      <c r="F52" s="70"/>
      <c r="G52" s="70"/>
      <c r="H52" s="70"/>
      <c r="I52" s="71" t="s">
        <v>66</v>
      </c>
      <c r="J52" s="72">
        <f>ROUNDUP(F50,-4)</f>
        <v>130000</v>
      </c>
      <c r="K52" s="73" t="s">
        <v>0</v>
      </c>
    </row>
  </sheetData>
  <mergeCells count="1">
    <mergeCell ref="C9:G11"/>
  </mergeCells>
  <pageMargins left="0.7" right="0.7" top="0.75" bottom="0.75" header="0.3" footer="0.3"/>
  <pageSetup scale="69" orientation="portrait" horizontalDpi="1200" verticalDpi="120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5FB60-8A4B-4686-8108-65D2C8FDC0EB}">
  <sheetPr>
    <tabColor theme="6"/>
  </sheetPr>
  <dimension ref="A1:L17"/>
  <sheetViews>
    <sheetView zoomScaleNormal="100" workbookViewId="0">
      <selection activeCell="D34" sqref="D34"/>
    </sheetView>
  </sheetViews>
  <sheetFormatPr defaultColWidth="9.1328125" defaultRowHeight="12.75" x14ac:dyDescent="0.35"/>
  <cols>
    <col min="1" max="9" width="9.1328125" style="125"/>
    <col min="10" max="10" width="9.59765625" style="125" customWidth="1"/>
    <col min="11" max="16384" width="9.1328125" style="125"/>
  </cols>
  <sheetData>
    <row r="1" spans="1:12" ht="13.15" x14ac:dyDescent="0.4">
      <c r="E1" s="101" t="s">
        <v>30</v>
      </c>
      <c r="F1" s="102" t="str">
        <f>'STR REM'!F1</f>
        <v>HIG-73-21.11</v>
      </c>
      <c r="G1" s="42"/>
      <c r="H1" s="42"/>
      <c r="I1" s="103"/>
      <c r="J1" s="104"/>
      <c r="K1" s="105"/>
      <c r="L1" s="106"/>
    </row>
    <row r="2" spans="1:12" ht="13.15" x14ac:dyDescent="0.4">
      <c r="E2" s="52" t="s">
        <v>31</v>
      </c>
      <c r="F2" s="108" t="str">
        <f>'STR REM'!F2</f>
        <v>HIG-00073-21.110</v>
      </c>
      <c r="G2" s="47"/>
      <c r="H2" s="47"/>
      <c r="I2" s="109"/>
      <c r="J2" s="46" t="s">
        <v>32</v>
      </c>
      <c r="K2" s="27">
        <f>'STR REM'!J2</f>
        <v>45739</v>
      </c>
      <c r="L2" s="110"/>
    </row>
    <row r="3" spans="1:12" ht="13.15" x14ac:dyDescent="0.4">
      <c r="F3" s="108"/>
      <c r="G3" s="47"/>
      <c r="H3" s="47"/>
      <c r="I3" s="109"/>
      <c r="J3" s="46" t="s">
        <v>33</v>
      </c>
      <c r="K3" s="29" t="str">
        <f>'STR REM'!J3</f>
        <v>GLA</v>
      </c>
      <c r="L3" s="128"/>
    </row>
    <row r="4" spans="1:12" x14ac:dyDescent="0.35">
      <c r="E4" s="187"/>
      <c r="F4" s="138"/>
      <c r="G4" s="47"/>
      <c r="H4" s="47"/>
      <c r="I4" s="109"/>
      <c r="J4" s="46" t="s">
        <v>34</v>
      </c>
      <c r="K4" s="34"/>
      <c r="L4" s="128"/>
    </row>
    <row r="5" spans="1:12" ht="15" x14ac:dyDescent="0.35">
      <c r="E5" s="113" t="s">
        <v>35</v>
      </c>
      <c r="F5" s="138"/>
      <c r="G5" s="47"/>
      <c r="H5" s="47"/>
      <c r="I5" s="109"/>
      <c r="J5" s="46" t="s">
        <v>36</v>
      </c>
      <c r="K5" s="36"/>
      <c r="L5" s="128"/>
    </row>
    <row r="6" spans="1:12" ht="13.15" thickBot="1" x14ac:dyDescent="0.4">
      <c r="E6" s="79"/>
      <c r="F6" s="79"/>
      <c r="G6" s="79"/>
      <c r="H6" s="79"/>
      <c r="I6" s="116"/>
      <c r="J6" s="79"/>
      <c r="K6" s="79"/>
      <c r="L6" s="136"/>
    </row>
    <row r="7" spans="1:12" ht="13.15" x14ac:dyDescent="0.4">
      <c r="A7" s="177"/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9"/>
    </row>
    <row r="8" spans="1:12" x14ac:dyDescent="0.35">
      <c r="A8" s="127"/>
      <c r="G8" s="45"/>
      <c r="L8" s="128"/>
    </row>
    <row r="9" spans="1:12" x14ac:dyDescent="0.35">
      <c r="A9" s="127"/>
      <c r="B9" s="46" t="s">
        <v>37</v>
      </c>
      <c r="C9" s="471" t="s">
        <v>192</v>
      </c>
      <c r="D9" s="472"/>
      <c r="E9" s="472"/>
      <c r="F9" s="472"/>
      <c r="G9" s="472"/>
      <c r="H9" s="473"/>
      <c r="I9" s="47"/>
      <c r="J9" s="46" t="s">
        <v>38</v>
      </c>
      <c r="K9" s="188" t="s">
        <v>193</v>
      </c>
      <c r="L9" s="128"/>
    </row>
    <row r="10" spans="1:12" x14ac:dyDescent="0.35">
      <c r="A10" s="127"/>
      <c r="C10" s="449"/>
      <c r="D10" s="450"/>
      <c r="E10" s="450"/>
      <c r="F10" s="450"/>
      <c r="G10" s="450"/>
      <c r="H10" s="451"/>
      <c r="I10" s="47"/>
      <c r="J10" s="46" t="s">
        <v>40</v>
      </c>
      <c r="K10" s="271">
        <f>ROUNDUP(K17,0)</f>
        <v>64</v>
      </c>
      <c r="L10" s="128"/>
    </row>
    <row r="11" spans="1:12" x14ac:dyDescent="0.35">
      <c r="A11" s="127"/>
      <c r="C11" s="452"/>
      <c r="D11" s="453"/>
      <c r="E11" s="453"/>
      <c r="F11" s="453"/>
      <c r="G11" s="453"/>
      <c r="H11" s="454"/>
      <c r="J11" s="46" t="s">
        <v>41</v>
      </c>
      <c r="K11" s="272" t="s">
        <v>3</v>
      </c>
      <c r="L11" s="128"/>
    </row>
    <row r="12" spans="1:12" x14ac:dyDescent="0.35">
      <c r="A12" s="127"/>
      <c r="C12" s="171"/>
      <c r="D12" s="171"/>
      <c r="E12" s="171"/>
      <c r="F12" s="171"/>
      <c r="G12" s="171"/>
      <c r="H12" s="171"/>
      <c r="J12" s="46"/>
      <c r="K12" s="57"/>
      <c r="L12" s="128"/>
    </row>
    <row r="13" spans="1:12" x14ac:dyDescent="0.35">
      <c r="A13" s="127"/>
      <c r="L13" s="128"/>
    </row>
    <row r="14" spans="1:12" ht="13.15" x14ac:dyDescent="0.4">
      <c r="A14" s="127"/>
      <c r="E14" s="183" t="s">
        <v>18</v>
      </c>
      <c r="F14" s="317" t="s">
        <v>19</v>
      </c>
      <c r="H14" s="317" t="s">
        <v>93</v>
      </c>
      <c r="L14" s="190"/>
    </row>
    <row r="15" spans="1:12" x14ac:dyDescent="0.35">
      <c r="A15" s="127"/>
      <c r="D15" s="189"/>
      <c r="E15" s="191">
        <v>32</v>
      </c>
      <c r="F15" s="191">
        <v>2</v>
      </c>
      <c r="G15" s="191"/>
      <c r="H15" s="193">
        <f>E15*F15</f>
        <v>64</v>
      </c>
      <c r="K15" s="193"/>
      <c r="L15" s="194"/>
    </row>
    <row r="16" spans="1:12" x14ac:dyDescent="0.35">
      <c r="A16" s="127"/>
      <c r="L16" s="194"/>
    </row>
    <row r="17" spans="1:12" ht="13.5" thickBot="1" x14ac:dyDescent="0.4">
      <c r="A17" s="182"/>
      <c r="B17" s="134"/>
      <c r="C17" s="134"/>
      <c r="D17" s="134"/>
      <c r="E17" s="134"/>
      <c r="F17" s="134"/>
      <c r="G17" s="134"/>
      <c r="H17" s="134"/>
      <c r="I17" s="134"/>
      <c r="J17" s="195" t="s">
        <v>66</v>
      </c>
      <c r="K17" s="316">
        <f>H15</f>
        <v>64</v>
      </c>
      <c r="L17" s="197" t="s">
        <v>3</v>
      </c>
    </row>
  </sheetData>
  <mergeCells count="1">
    <mergeCell ref="C9:H11"/>
  </mergeCells>
  <pageMargins left="0.7" right="0.7" top="0.75" bottom="0.75" header="0.3" footer="0.3"/>
  <pageSetup scale="83" orientation="portrait" horizontalDpi="1200" verticalDpi="120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2FD0A-28E3-4520-B03C-DB8B914ADFD3}">
  <sheetPr>
    <tabColor theme="6"/>
  </sheetPr>
  <dimension ref="A1:L23"/>
  <sheetViews>
    <sheetView workbookViewId="0">
      <selection activeCell="D34" sqref="D34"/>
    </sheetView>
  </sheetViews>
  <sheetFormatPr defaultRowHeight="12.75" x14ac:dyDescent="0.35"/>
  <cols>
    <col min="2" max="2" width="7.3984375" customWidth="1"/>
    <col min="6" max="6" width="11.59765625" bestFit="1" customWidth="1"/>
    <col min="7" max="7" width="10.59765625" customWidth="1"/>
    <col min="8" max="8" width="11.59765625" customWidth="1"/>
    <col min="10" max="10" width="11.1328125" customWidth="1"/>
    <col min="11" max="11" width="10.3984375" bestFit="1" customWidth="1"/>
    <col min="12" max="12" width="10" bestFit="1" customWidth="1"/>
  </cols>
  <sheetData>
    <row r="1" spans="1:12" ht="13.15" x14ac:dyDescent="0.4">
      <c r="A1" s="41"/>
      <c r="B1" s="42"/>
      <c r="C1" s="42"/>
      <c r="D1" s="42"/>
      <c r="E1" s="101" t="s">
        <v>30</v>
      </c>
      <c r="F1" s="102" t="str">
        <f>'STR REM'!F1</f>
        <v>HIG-73-21.11</v>
      </c>
      <c r="G1" s="42"/>
      <c r="H1" s="42"/>
      <c r="I1" s="103"/>
      <c r="J1" s="104"/>
      <c r="K1" s="105"/>
      <c r="L1" s="106"/>
    </row>
    <row r="2" spans="1:12" ht="13.15" x14ac:dyDescent="0.4">
      <c r="A2" s="107"/>
      <c r="B2" s="47"/>
      <c r="C2" s="47"/>
      <c r="D2" s="47"/>
      <c r="E2" s="52" t="s">
        <v>31</v>
      </c>
      <c r="F2" s="108" t="str">
        <f>'STR REM'!F2</f>
        <v>HIG-00073-21.110</v>
      </c>
      <c r="G2" s="47"/>
      <c r="H2" s="47"/>
      <c r="I2" s="109"/>
      <c r="J2" s="46" t="s">
        <v>32</v>
      </c>
      <c r="K2" s="27">
        <f>'STR REM'!J2</f>
        <v>45739</v>
      </c>
      <c r="L2" s="110"/>
    </row>
    <row r="3" spans="1:12" ht="13.15" x14ac:dyDescent="0.4">
      <c r="A3" s="107"/>
      <c r="B3" s="47"/>
      <c r="C3" s="47"/>
      <c r="D3" s="47"/>
      <c r="E3" s="125"/>
      <c r="F3" s="108"/>
      <c r="G3" s="47"/>
      <c r="H3" s="47"/>
      <c r="I3" s="109"/>
      <c r="J3" s="46" t="s">
        <v>33</v>
      </c>
      <c r="K3" s="29" t="str">
        <f>'STR REM'!J3</f>
        <v>GLA</v>
      </c>
      <c r="L3" s="128"/>
    </row>
    <row r="4" spans="1:12" x14ac:dyDescent="0.35">
      <c r="A4" s="31"/>
      <c r="B4" s="47"/>
      <c r="C4" s="47"/>
      <c r="D4" s="47"/>
      <c r="E4" s="47"/>
      <c r="F4" s="138"/>
      <c r="G4" s="47"/>
      <c r="H4" s="47"/>
      <c r="I4" s="109"/>
      <c r="J4" s="46" t="s">
        <v>34</v>
      </c>
      <c r="K4" s="34"/>
      <c r="L4" s="128"/>
    </row>
    <row r="5" spans="1:12" ht="15" x14ac:dyDescent="0.35">
      <c r="A5" s="107"/>
      <c r="B5" s="47"/>
      <c r="C5" s="47"/>
      <c r="D5" s="47"/>
      <c r="E5" s="113" t="s">
        <v>35</v>
      </c>
      <c r="F5" s="138"/>
      <c r="G5" s="47"/>
      <c r="H5" s="47"/>
      <c r="I5" s="109"/>
      <c r="J5" s="46" t="s">
        <v>36</v>
      </c>
      <c r="K5" s="36"/>
      <c r="L5" s="128"/>
    </row>
    <row r="6" spans="1:12" ht="13.15" thickBot="1" x14ac:dyDescent="0.4">
      <c r="A6" s="115"/>
      <c r="B6" s="79"/>
      <c r="C6" s="79"/>
      <c r="D6" s="79"/>
      <c r="E6" s="47"/>
      <c r="F6" s="79"/>
      <c r="G6" s="79"/>
      <c r="H6" s="79"/>
      <c r="I6" s="116"/>
      <c r="J6" s="79"/>
      <c r="K6" s="79"/>
      <c r="L6" s="136"/>
    </row>
    <row r="7" spans="1:12" x14ac:dyDescent="0.35">
      <c r="A7" s="270"/>
      <c r="B7" s="178"/>
      <c r="C7" s="178"/>
      <c r="D7" s="178"/>
      <c r="E7" s="178"/>
      <c r="F7" s="178"/>
      <c r="G7" s="279"/>
      <c r="H7" s="178"/>
      <c r="I7" s="178"/>
      <c r="J7" s="178"/>
      <c r="K7" s="178"/>
      <c r="L7" s="179"/>
    </row>
    <row r="8" spans="1:12" x14ac:dyDescent="0.35">
      <c r="A8" s="127"/>
      <c r="B8" s="46" t="s">
        <v>37</v>
      </c>
      <c r="C8" s="439" t="s">
        <v>207</v>
      </c>
      <c r="D8" s="439"/>
      <c r="E8" s="439"/>
      <c r="F8" s="439"/>
      <c r="G8" s="439"/>
      <c r="H8" s="439"/>
      <c r="I8" s="47"/>
      <c r="J8" s="46" t="s">
        <v>38</v>
      </c>
      <c r="K8" s="117" t="s">
        <v>157</v>
      </c>
      <c r="L8" s="128"/>
    </row>
    <row r="9" spans="1:12" x14ac:dyDescent="0.35">
      <c r="A9" s="127"/>
      <c r="B9" s="125"/>
      <c r="C9" s="439"/>
      <c r="D9" s="439"/>
      <c r="E9" s="439"/>
      <c r="F9" s="439"/>
      <c r="G9" s="439"/>
      <c r="H9" s="439"/>
      <c r="I9" s="47"/>
      <c r="J9" s="46" t="s">
        <v>40</v>
      </c>
      <c r="K9" s="271">
        <f>ROUNDUP(J22,0)</f>
        <v>189</v>
      </c>
      <c r="L9" s="128"/>
    </row>
    <row r="10" spans="1:12" x14ac:dyDescent="0.35">
      <c r="A10" s="127"/>
      <c r="B10" s="125"/>
      <c r="C10" s="439"/>
      <c r="D10" s="439"/>
      <c r="E10" s="439"/>
      <c r="F10" s="439"/>
      <c r="G10" s="439"/>
      <c r="H10" s="439"/>
      <c r="I10" s="125"/>
      <c r="J10" s="46" t="s">
        <v>41</v>
      </c>
      <c r="K10" s="272" t="s">
        <v>21</v>
      </c>
      <c r="L10" s="128"/>
    </row>
    <row r="11" spans="1:12" x14ac:dyDescent="0.35">
      <c r="A11" s="127"/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8"/>
    </row>
    <row r="12" spans="1:12" x14ac:dyDescent="0.35">
      <c r="A12" s="127"/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8"/>
    </row>
    <row r="13" spans="1:12" x14ac:dyDescent="0.35">
      <c r="A13" s="281"/>
      <c r="B13" s="318"/>
      <c r="C13" s="319"/>
      <c r="D13" s="320"/>
      <c r="E13" s="125"/>
      <c r="F13" s="125"/>
      <c r="G13" s="125"/>
      <c r="H13" s="125"/>
      <c r="I13" s="125"/>
      <c r="J13" s="125"/>
      <c r="K13" s="125"/>
      <c r="L13" s="128"/>
    </row>
    <row r="14" spans="1:12" ht="13.15" x14ac:dyDescent="0.4">
      <c r="A14" s="282"/>
      <c r="B14" s="229"/>
      <c r="C14" s="321"/>
      <c r="D14" s="322"/>
      <c r="E14" s="322"/>
      <c r="F14" s="327" t="s">
        <v>208</v>
      </c>
      <c r="G14" s="328" t="s">
        <v>129</v>
      </c>
      <c r="H14" s="183" t="s">
        <v>128</v>
      </c>
      <c r="I14" s="323" t="s">
        <v>19</v>
      </c>
      <c r="J14" s="329" t="s">
        <v>158</v>
      </c>
      <c r="K14" s="125"/>
      <c r="L14" s="231"/>
    </row>
    <row r="15" spans="1:12" x14ac:dyDescent="0.35">
      <c r="A15" s="282"/>
      <c r="B15" s="125"/>
      <c r="C15" s="229"/>
      <c r="D15" s="189" t="s">
        <v>166</v>
      </c>
      <c r="E15" s="325"/>
      <c r="F15" s="325">
        <v>77.397999999999996</v>
      </c>
      <c r="G15" s="325">
        <v>32</v>
      </c>
      <c r="H15" s="191">
        <v>0</v>
      </c>
      <c r="I15" s="326">
        <v>1</v>
      </c>
      <c r="J15" s="324">
        <f>F15*G15*I15/27</f>
        <v>91.730962962962963</v>
      </c>
      <c r="K15" s="125"/>
      <c r="L15" s="231"/>
    </row>
    <row r="16" spans="1:12" x14ac:dyDescent="0.35">
      <c r="A16" s="282"/>
      <c r="B16" s="125"/>
      <c r="C16" s="229"/>
      <c r="D16" s="189" t="s">
        <v>165</v>
      </c>
      <c r="E16" s="325"/>
      <c r="F16" s="325">
        <v>81.723600000000005</v>
      </c>
      <c r="G16" s="325">
        <v>32</v>
      </c>
      <c r="H16" s="191">
        <v>0</v>
      </c>
      <c r="I16" s="326">
        <v>1</v>
      </c>
      <c r="J16" s="324">
        <f>F16*G16*I16/27</f>
        <v>96.857600000000005</v>
      </c>
      <c r="K16" s="125"/>
      <c r="L16" s="231"/>
    </row>
    <row r="17" spans="1:12" x14ac:dyDescent="0.35">
      <c r="A17" s="282"/>
      <c r="B17" s="229"/>
      <c r="C17" s="284"/>
      <c r="D17" s="191"/>
      <c r="E17" s="191"/>
      <c r="F17" s="191"/>
      <c r="G17" s="191"/>
      <c r="H17" s="125"/>
      <c r="I17" s="125" t="s">
        <v>155</v>
      </c>
      <c r="J17" s="330">
        <f>SUM(J15:J16)</f>
        <v>188.58856296296295</v>
      </c>
      <c r="K17" s="125"/>
      <c r="L17" s="231"/>
    </row>
    <row r="18" spans="1:12" ht="14.25" x14ac:dyDescent="0.45">
      <c r="A18" s="285"/>
      <c r="B18" s="285"/>
      <c r="C18" s="285"/>
      <c r="D18" s="280"/>
      <c r="E18" s="280"/>
      <c r="F18" s="280"/>
      <c r="G18" s="286"/>
      <c r="H18" s="280"/>
      <c r="I18" s="125"/>
      <c r="J18" s="280"/>
      <c r="K18" s="287"/>
      <c r="L18" s="288"/>
    </row>
    <row r="19" spans="1:12" x14ac:dyDescent="0.35">
      <c r="A19" s="125"/>
      <c r="B19" s="125"/>
      <c r="C19" s="46"/>
      <c r="D19" s="189"/>
      <c r="E19" s="82"/>
      <c r="F19" s="273"/>
      <c r="G19" s="274"/>
      <c r="H19" s="274"/>
      <c r="I19" s="125"/>
      <c r="J19" s="475"/>
      <c r="K19" s="475"/>
      <c r="L19" s="128"/>
    </row>
    <row r="20" spans="1:12" x14ac:dyDescent="0.35">
      <c r="A20" s="125"/>
      <c r="B20" s="125"/>
      <c r="C20" s="46"/>
      <c r="D20" s="189"/>
      <c r="E20" s="82"/>
      <c r="F20" s="273"/>
      <c r="G20" s="274"/>
      <c r="H20" s="274"/>
      <c r="I20" s="125"/>
      <c r="J20" s="475"/>
      <c r="K20" s="475"/>
      <c r="L20" s="128"/>
    </row>
    <row r="21" spans="1:12" x14ac:dyDescent="0.35">
      <c r="A21" s="125"/>
      <c r="B21" s="125"/>
      <c r="C21" s="46"/>
      <c r="D21" s="189"/>
      <c r="E21" s="57"/>
      <c r="F21" s="273"/>
      <c r="G21" s="274"/>
      <c r="H21" s="125"/>
      <c r="I21" s="125"/>
      <c r="J21" s="125"/>
      <c r="K21" s="125"/>
      <c r="L21" s="128"/>
    </row>
    <row r="22" spans="1:12" ht="13.15" x14ac:dyDescent="0.35">
      <c r="A22" s="282"/>
      <c r="B22" s="229"/>
      <c r="C22" s="284"/>
      <c r="D22" s="229"/>
      <c r="E22" s="229"/>
      <c r="F22" s="229"/>
      <c r="G22" s="229"/>
      <c r="H22" s="229"/>
      <c r="I22" s="289" t="s">
        <v>159</v>
      </c>
      <c r="J22" s="290">
        <f>ROUNDUP(J17,0)</f>
        <v>189</v>
      </c>
      <c r="K22" s="125" t="s">
        <v>21</v>
      </c>
      <c r="L22" s="231"/>
    </row>
    <row r="23" spans="1:12" ht="13.15" thickBot="1" x14ac:dyDescent="0.4">
      <c r="A23" s="291"/>
      <c r="B23" s="236"/>
      <c r="C23" s="292"/>
      <c r="D23" s="293"/>
      <c r="E23" s="293"/>
      <c r="F23" s="293"/>
      <c r="G23" s="293"/>
      <c r="H23" s="236"/>
      <c r="I23" s="294"/>
      <c r="J23" s="295"/>
      <c r="K23" s="296"/>
      <c r="L23" s="297"/>
    </row>
  </sheetData>
  <mergeCells count="2">
    <mergeCell ref="C8:H10"/>
    <mergeCell ref="J19:K20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CC9E4-B40D-4D5A-BEF6-33A25718A9C1}">
  <sheetPr>
    <tabColor theme="6"/>
  </sheetPr>
  <dimension ref="A1:L26"/>
  <sheetViews>
    <sheetView zoomScaleNormal="100" workbookViewId="0">
      <selection activeCell="D34" sqref="D34"/>
    </sheetView>
  </sheetViews>
  <sheetFormatPr defaultColWidth="8.86328125" defaultRowHeight="12.75" x14ac:dyDescent="0.35"/>
  <cols>
    <col min="1" max="5" width="8.86328125" style="125"/>
    <col min="6" max="6" width="11.59765625" style="125" customWidth="1"/>
    <col min="7" max="7" width="21.1328125" style="125" customWidth="1"/>
    <col min="8" max="9" width="8.86328125" style="125"/>
    <col min="10" max="10" width="9.3984375" style="125" customWidth="1"/>
    <col min="11" max="11" width="11.59765625" style="125" customWidth="1"/>
    <col min="12" max="16384" width="8.86328125" style="125"/>
  </cols>
  <sheetData>
    <row r="1" spans="1:12" ht="13.15" x14ac:dyDescent="0.4">
      <c r="D1" s="15"/>
      <c r="E1" s="15" t="s">
        <v>30</v>
      </c>
      <c r="F1" s="16" t="str">
        <f>'STR REM'!F1</f>
        <v>HIG-73-21.11</v>
      </c>
      <c r="G1" s="14"/>
      <c r="H1" s="14"/>
      <c r="I1" s="17"/>
      <c r="J1" s="18"/>
      <c r="K1" s="19"/>
      <c r="L1" s="20"/>
    </row>
    <row r="2" spans="1:12" ht="13.15" x14ac:dyDescent="0.4">
      <c r="D2" s="22"/>
      <c r="E2" s="23" t="s">
        <v>31</v>
      </c>
      <c r="F2" s="24" t="str">
        <f>'STR REM'!F2</f>
        <v>HIG-00073-21.110</v>
      </c>
      <c r="G2" s="22"/>
      <c r="H2" s="22"/>
      <c r="I2" s="25"/>
      <c r="J2" s="26" t="s">
        <v>32</v>
      </c>
      <c r="K2" s="27">
        <f>'STR REM'!J2</f>
        <v>45739</v>
      </c>
      <c r="L2" s="28"/>
    </row>
    <row r="3" spans="1:12" ht="13.15" x14ac:dyDescent="0.4">
      <c r="D3" s="22"/>
      <c r="F3" s="24"/>
      <c r="G3" s="22"/>
      <c r="H3" s="22"/>
      <c r="I3" s="25"/>
      <c r="J3" s="26" t="s">
        <v>33</v>
      </c>
      <c r="K3" s="29" t="str">
        <f>'STR REM'!J3</f>
        <v>GLA</v>
      </c>
      <c r="L3" s="128"/>
    </row>
    <row r="4" spans="1:12" x14ac:dyDescent="0.35">
      <c r="D4" s="22"/>
      <c r="E4" s="32"/>
      <c r="F4" s="33"/>
      <c r="G4" s="22"/>
      <c r="H4" s="22"/>
      <c r="I4" s="25"/>
      <c r="J4" s="26" t="s">
        <v>34</v>
      </c>
      <c r="K4" s="34"/>
      <c r="L4" s="128"/>
    </row>
    <row r="5" spans="1:12" ht="15" x14ac:dyDescent="0.35">
      <c r="D5" s="22"/>
      <c r="E5" s="35" t="s">
        <v>35</v>
      </c>
      <c r="F5" s="33"/>
      <c r="G5" s="22"/>
      <c r="H5" s="22"/>
      <c r="I5" s="25"/>
      <c r="J5" s="26" t="s">
        <v>36</v>
      </c>
      <c r="K5" s="36"/>
      <c r="L5" s="128"/>
    </row>
    <row r="6" spans="1:12" ht="13.15" thickBot="1" x14ac:dyDescent="0.4">
      <c r="A6" s="134"/>
      <c r="B6" s="134"/>
      <c r="C6" s="134"/>
      <c r="D6" s="38"/>
      <c r="E6" s="38"/>
      <c r="F6" s="38"/>
      <c r="G6" s="38"/>
      <c r="H6" s="38"/>
      <c r="I6" s="39"/>
      <c r="J6" s="38"/>
      <c r="K6" s="38"/>
      <c r="L6" s="136"/>
    </row>
    <row r="7" spans="1:12" ht="14.25" x14ac:dyDescent="0.45">
      <c r="A7" s="198"/>
      <c r="B7" s="199"/>
      <c r="C7" s="199"/>
      <c r="D7" s="199"/>
      <c r="L7" s="200"/>
    </row>
    <row r="8" spans="1:12" x14ac:dyDescent="0.35">
      <c r="A8" s="127"/>
      <c r="G8" s="45"/>
      <c r="L8" s="128"/>
    </row>
    <row r="9" spans="1:12" x14ac:dyDescent="0.35">
      <c r="A9" s="127"/>
      <c r="B9" s="46" t="s">
        <v>37</v>
      </c>
      <c r="C9" s="470" t="s">
        <v>172</v>
      </c>
      <c r="D9" s="470"/>
      <c r="E9" s="470"/>
      <c r="F9" s="470"/>
      <c r="G9" s="470"/>
      <c r="H9" s="470"/>
      <c r="I9" s="47"/>
      <c r="J9" s="46" t="s">
        <v>38</v>
      </c>
      <c r="K9" s="49" t="s">
        <v>176</v>
      </c>
      <c r="L9" s="128"/>
    </row>
    <row r="10" spans="1:12" x14ac:dyDescent="0.35">
      <c r="A10" s="127"/>
      <c r="C10" s="470"/>
      <c r="D10" s="470"/>
      <c r="E10" s="470"/>
      <c r="F10" s="470"/>
      <c r="G10" s="470"/>
      <c r="H10" s="470"/>
      <c r="I10" s="47"/>
      <c r="J10" s="46" t="s">
        <v>40</v>
      </c>
      <c r="K10" s="49">
        <f>K26</f>
        <v>1</v>
      </c>
      <c r="L10" s="128"/>
    </row>
    <row r="11" spans="1:12" x14ac:dyDescent="0.35">
      <c r="A11" s="127"/>
      <c r="C11" s="470"/>
      <c r="D11" s="470"/>
      <c r="E11" s="470"/>
      <c r="F11" s="470"/>
      <c r="G11" s="470"/>
      <c r="H11" s="470"/>
      <c r="J11" s="46" t="s">
        <v>41</v>
      </c>
      <c r="K11" s="129" t="s">
        <v>29</v>
      </c>
      <c r="L11" s="128"/>
    </row>
    <row r="12" spans="1:12" x14ac:dyDescent="0.35">
      <c r="A12" s="127"/>
      <c r="C12" s="95"/>
      <c r="D12" s="95"/>
      <c r="E12" s="95"/>
      <c r="F12" s="95"/>
      <c r="G12" s="95"/>
      <c r="H12" s="95"/>
      <c r="J12" s="46"/>
      <c r="K12" s="130"/>
      <c r="L12" s="128"/>
    </row>
    <row r="13" spans="1:12" x14ac:dyDescent="0.35">
      <c r="A13" s="201"/>
      <c r="B13" s="202"/>
      <c r="C13" s="203"/>
      <c r="D13" s="202"/>
      <c r="E13" s="202"/>
      <c r="F13" s="202"/>
      <c r="G13" s="202"/>
      <c r="I13" s="204"/>
      <c r="L13" s="128"/>
    </row>
    <row r="14" spans="1:12" ht="13.15" x14ac:dyDescent="0.4">
      <c r="A14" s="205"/>
      <c r="B14" s="206"/>
      <c r="C14" s="204"/>
      <c r="D14" s="207"/>
      <c r="E14" s="208"/>
      <c r="F14" s="209"/>
      <c r="G14" s="332" t="s">
        <v>19</v>
      </c>
      <c r="H14" s="207"/>
      <c r="I14" s="207"/>
      <c r="J14" s="204"/>
      <c r="K14" s="210"/>
      <c r="L14" s="211"/>
    </row>
    <row r="15" spans="1:12" x14ac:dyDescent="0.35">
      <c r="A15" s="212"/>
      <c r="B15" s="204"/>
      <c r="D15" s="204"/>
      <c r="E15" s="204"/>
      <c r="F15" s="204"/>
      <c r="G15" s="214">
        <v>1</v>
      </c>
      <c r="H15" s="204"/>
      <c r="I15" s="204"/>
      <c r="J15" s="214"/>
      <c r="K15" s="214"/>
      <c r="L15" s="211"/>
    </row>
    <row r="16" spans="1:12" x14ac:dyDescent="0.35">
      <c r="A16" s="212"/>
      <c r="B16" s="204"/>
      <c r="D16" s="216"/>
      <c r="E16" s="216"/>
      <c r="F16" s="204"/>
      <c r="G16" s="214"/>
      <c r="H16" s="207"/>
      <c r="I16" s="207"/>
      <c r="J16" s="207"/>
      <c r="K16" s="210"/>
      <c r="L16" s="211"/>
    </row>
    <row r="17" spans="1:12" x14ac:dyDescent="0.35">
      <c r="A17" s="212"/>
      <c r="B17" s="204"/>
      <c r="C17" s="204"/>
      <c r="D17" s="204"/>
      <c r="E17" s="204"/>
      <c r="F17" s="204"/>
      <c r="G17" s="214"/>
      <c r="H17" s="204"/>
      <c r="I17" s="204"/>
      <c r="J17" s="204"/>
      <c r="K17" s="210"/>
      <c r="L17" s="211"/>
    </row>
    <row r="18" spans="1:12" x14ac:dyDescent="0.35">
      <c r="A18" s="212"/>
      <c r="B18" s="204"/>
      <c r="C18" s="204"/>
      <c r="D18" s="204"/>
      <c r="E18" s="204"/>
      <c r="F18" s="204"/>
      <c r="G18" s="214"/>
      <c r="H18" s="204"/>
      <c r="I18" s="204"/>
      <c r="J18" s="204"/>
      <c r="K18" s="210"/>
      <c r="L18" s="211"/>
    </row>
    <row r="19" spans="1:12" hidden="1" x14ac:dyDescent="0.35">
      <c r="A19" s="217" t="s">
        <v>145</v>
      </c>
      <c r="B19" s="204"/>
      <c r="C19" s="204"/>
      <c r="D19" s="204"/>
      <c r="E19" s="204"/>
      <c r="F19" s="204"/>
      <c r="G19" s="214"/>
      <c r="H19" s="204"/>
      <c r="I19" s="204"/>
      <c r="J19" s="204"/>
      <c r="K19" s="210"/>
      <c r="L19" s="211"/>
    </row>
    <row r="20" spans="1:12" ht="25.5" hidden="1" x14ac:dyDescent="0.35">
      <c r="A20" s="212"/>
      <c r="B20" s="204"/>
      <c r="C20" s="204"/>
      <c r="D20" s="207" t="s">
        <v>19</v>
      </c>
      <c r="E20" s="208" t="s">
        <v>139</v>
      </c>
      <c r="F20" s="209" t="s">
        <v>140</v>
      </c>
      <c r="G20" s="208" t="s">
        <v>141</v>
      </c>
      <c r="H20" s="204"/>
      <c r="I20" s="204"/>
      <c r="J20" s="204"/>
      <c r="K20" s="210"/>
      <c r="L20" s="211"/>
    </row>
    <row r="21" spans="1:12" hidden="1" x14ac:dyDescent="0.35">
      <c r="A21" s="212"/>
      <c r="B21" s="204"/>
      <c r="C21" s="204" t="s">
        <v>142</v>
      </c>
      <c r="D21" s="204">
        <v>1</v>
      </c>
      <c r="E21" s="204">
        <v>36.725000000000001</v>
      </c>
      <c r="F21" s="213">
        <v>0.5</v>
      </c>
      <c r="G21" s="214">
        <f>E21*F21*D21</f>
        <v>18.362500000000001</v>
      </c>
      <c r="H21" s="204"/>
      <c r="I21" s="204"/>
      <c r="J21" s="204"/>
      <c r="K21" s="210"/>
      <c r="L21" s="211"/>
    </row>
    <row r="22" spans="1:12" hidden="1" x14ac:dyDescent="0.35">
      <c r="A22" s="212"/>
      <c r="B22" s="204"/>
      <c r="C22" s="215" t="s">
        <v>143</v>
      </c>
      <c r="D22" s="216">
        <v>1</v>
      </c>
      <c r="E22" s="216">
        <v>36.725000000000001</v>
      </c>
      <c r="F22" s="218">
        <v>0.5</v>
      </c>
      <c r="G22" s="214">
        <f>E22*F22*D22</f>
        <v>18.362500000000001</v>
      </c>
      <c r="H22" s="204"/>
      <c r="I22" s="204"/>
      <c r="J22" s="204"/>
      <c r="K22" s="210"/>
      <c r="L22" s="211"/>
    </row>
    <row r="23" spans="1:12" hidden="1" x14ac:dyDescent="0.35">
      <c r="A23" s="212"/>
      <c r="B23" s="204"/>
      <c r="C23" s="215"/>
      <c r="D23" s="216"/>
      <c r="E23" s="216"/>
      <c r="F23" s="218"/>
      <c r="G23" s="214"/>
      <c r="H23" s="204"/>
      <c r="I23" s="204"/>
      <c r="J23" s="204"/>
      <c r="K23" s="210"/>
      <c r="L23" s="211"/>
    </row>
    <row r="24" spans="1:12" hidden="1" x14ac:dyDescent="0.35">
      <c r="A24" s="212"/>
      <c r="B24" s="204"/>
      <c r="C24" s="204"/>
      <c r="D24" s="204"/>
      <c r="E24" s="204"/>
      <c r="F24" s="204" t="s">
        <v>144</v>
      </c>
      <c r="G24" s="214">
        <f>ROUNDDOWN(SUM(G21:G22),0)</f>
        <v>36</v>
      </c>
      <c r="H24" s="204"/>
      <c r="I24" s="204"/>
      <c r="J24" s="204"/>
      <c r="K24" s="210"/>
      <c r="L24" s="211"/>
    </row>
    <row r="25" spans="1:12" x14ac:dyDescent="0.35">
      <c r="A25" s="212"/>
      <c r="B25" s="204"/>
      <c r="C25" s="204"/>
      <c r="D25" s="204"/>
      <c r="E25" s="204"/>
      <c r="F25" s="204"/>
      <c r="G25" s="214"/>
      <c r="H25" s="204"/>
      <c r="I25" s="204"/>
      <c r="J25" s="204"/>
      <c r="K25" s="210"/>
      <c r="L25" s="211"/>
    </row>
    <row r="26" spans="1:12" ht="13.5" thickBot="1" x14ac:dyDescent="0.4">
      <c r="A26" s="219"/>
      <c r="B26" s="220"/>
      <c r="C26" s="220"/>
      <c r="D26" s="220"/>
      <c r="E26" s="220"/>
      <c r="F26" s="220"/>
      <c r="G26" s="220"/>
      <c r="H26" s="220"/>
      <c r="I26" s="220"/>
      <c r="J26" s="263" t="s">
        <v>66</v>
      </c>
      <c r="K26" s="264">
        <f>G15</f>
        <v>1</v>
      </c>
      <c r="L26" s="265" t="s">
        <v>29</v>
      </c>
    </row>
  </sheetData>
  <mergeCells count="1">
    <mergeCell ref="C9:H11"/>
  </mergeCells>
  <pageMargins left="0.7" right="0.7" top="0.75" bottom="0.75" header="0.3" footer="0.3"/>
  <pageSetup scale="73" orientation="portrait" horizontalDpi="1200" verticalDpi="120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L16"/>
  <sheetViews>
    <sheetView zoomScaleNormal="100" workbookViewId="0">
      <selection activeCell="K36" sqref="K36"/>
    </sheetView>
  </sheetViews>
  <sheetFormatPr defaultRowHeight="12.75" x14ac:dyDescent="0.35"/>
  <cols>
    <col min="10" max="10" width="10.3984375" customWidth="1"/>
  </cols>
  <sheetData>
    <row r="1" spans="1:12" ht="13.15" x14ac:dyDescent="0.4">
      <c r="A1" s="41"/>
      <c r="B1" s="42"/>
      <c r="C1" s="42"/>
      <c r="D1" s="42"/>
      <c r="E1" s="101" t="s">
        <v>30</v>
      </c>
      <c r="F1" s="102" t="str">
        <f>'STR REM'!F1</f>
        <v>HIG-73-21.11</v>
      </c>
      <c r="G1" s="42"/>
      <c r="H1" s="42"/>
      <c r="I1" s="103"/>
      <c r="J1" s="104"/>
      <c r="K1" s="105"/>
      <c r="L1" s="106"/>
    </row>
    <row r="2" spans="1:12" ht="13.15" x14ac:dyDescent="0.4">
      <c r="A2" s="107"/>
      <c r="B2" s="47"/>
      <c r="C2" s="47"/>
      <c r="D2" s="47"/>
      <c r="E2" s="52" t="s">
        <v>31</v>
      </c>
      <c r="F2" s="108" t="str">
        <f>'STR REM'!F2</f>
        <v>HIG-00073-21.110</v>
      </c>
      <c r="G2" s="47"/>
      <c r="H2" s="47"/>
      <c r="I2" s="109"/>
      <c r="J2" s="46" t="s">
        <v>32</v>
      </c>
      <c r="K2" s="27">
        <f>'STR REM'!J2</f>
        <v>45739</v>
      </c>
      <c r="L2" s="110"/>
    </row>
    <row r="3" spans="1:12" ht="13.15" x14ac:dyDescent="0.4">
      <c r="A3" s="107"/>
      <c r="B3" s="47"/>
      <c r="C3" s="47"/>
      <c r="D3" s="47"/>
      <c r="F3" s="108"/>
      <c r="G3" s="47"/>
      <c r="H3" s="47"/>
      <c r="I3" s="109"/>
      <c r="J3" s="46" t="s">
        <v>33</v>
      </c>
      <c r="K3" s="111" t="str">
        <f>'STR REM'!J3</f>
        <v>GLA</v>
      </c>
      <c r="L3" s="30"/>
    </row>
    <row r="4" spans="1:12" x14ac:dyDescent="0.35">
      <c r="A4" s="31"/>
      <c r="B4" s="47"/>
      <c r="C4" s="47"/>
      <c r="D4" s="47"/>
      <c r="E4" s="47"/>
      <c r="F4" s="138"/>
      <c r="G4" s="47"/>
      <c r="H4" s="47"/>
      <c r="I4" s="109"/>
      <c r="J4" s="46" t="s">
        <v>34</v>
      </c>
      <c r="K4" s="112"/>
      <c r="L4" s="30"/>
    </row>
    <row r="5" spans="1:12" ht="15" x14ac:dyDescent="0.35">
      <c r="A5" s="107"/>
      <c r="B5" s="47"/>
      <c r="C5" s="47"/>
      <c r="D5" s="47"/>
      <c r="E5" s="113" t="s">
        <v>35</v>
      </c>
      <c r="F5" s="138"/>
      <c r="G5" s="47"/>
      <c r="H5" s="47"/>
      <c r="I5" s="109"/>
      <c r="J5" s="46" t="s">
        <v>36</v>
      </c>
      <c r="K5" s="114"/>
      <c r="L5" s="30"/>
    </row>
    <row r="6" spans="1:12" ht="13.15" thickBot="1" x14ac:dyDescent="0.4">
      <c r="A6" s="115"/>
      <c r="B6" s="79"/>
      <c r="C6" s="79"/>
      <c r="D6" s="79"/>
      <c r="E6" s="47"/>
      <c r="F6" s="79"/>
      <c r="G6" s="79"/>
      <c r="H6" s="79"/>
      <c r="I6" s="116"/>
      <c r="J6" s="79"/>
      <c r="K6" s="79"/>
      <c r="L6" s="40"/>
    </row>
    <row r="7" spans="1:12" x14ac:dyDescent="0.35">
      <c r="A7" s="41"/>
      <c r="B7" s="42"/>
      <c r="C7" s="42"/>
      <c r="D7" s="42"/>
      <c r="E7" s="42"/>
      <c r="F7" s="42"/>
      <c r="G7" s="42"/>
      <c r="H7" s="42"/>
      <c r="I7" s="42"/>
      <c r="J7" s="42"/>
      <c r="K7" s="42"/>
      <c r="L7" s="43"/>
    </row>
    <row r="8" spans="1:12" x14ac:dyDescent="0.35">
      <c r="A8" s="44"/>
      <c r="G8" s="45"/>
      <c r="L8" s="30"/>
    </row>
    <row r="9" spans="1:12" x14ac:dyDescent="0.35">
      <c r="A9" s="44"/>
      <c r="B9" s="46" t="s">
        <v>37</v>
      </c>
      <c r="C9" s="490" t="s">
        <v>251</v>
      </c>
      <c r="D9" s="491"/>
      <c r="E9" s="491"/>
      <c r="F9" s="491"/>
      <c r="G9" s="491"/>
      <c r="H9" s="492"/>
      <c r="I9" s="47"/>
      <c r="J9" s="46" t="s">
        <v>38</v>
      </c>
      <c r="K9" s="117" t="s">
        <v>262</v>
      </c>
      <c r="L9" s="30"/>
    </row>
    <row r="10" spans="1:12" x14ac:dyDescent="0.35">
      <c r="A10" s="44"/>
      <c r="C10" s="493"/>
      <c r="D10" s="494"/>
      <c r="E10" s="494"/>
      <c r="F10" s="494"/>
      <c r="G10" s="494"/>
      <c r="H10" s="495"/>
      <c r="I10" s="47"/>
      <c r="J10" s="46" t="s">
        <v>40</v>
      </c>
      <c r="K10" s="118">
        <v>2</v>
      </c>
      <c r="L10" s="30"/>
    </row>
    <row r="11" spans="1:12" x14ac:dyDescent="0.35">
      <c r="A11" s="44"/>
      <c r="C11" s="496"/>
      <c r="D11" s="497"/>
      <c r="E11" s="497"/>
      <c r="F11" s="497"/>
      <c r="G11" s="497"/>
      <c r="H11" s="498"/>
      <c r="J11" s="46" t="s">
        <v>41</v>
      </c>
      <c r="K11" s="119" t="s">
        <v>29</v>
      </c>
      <c r="L11" s="30"/>
    </row>
    <row r="12" spans="1:12" x14ac:dyDescent="0.35">
      <c r="A12" s="44"/>
      <c r="C12" s="95"/>
      <c r="D12" s="95"/>
      <c r="E12" s="95"/>
      <c r="F12" s="95"/>
      <c r="G12" s="95"/>
      <c r="H12" s="95"/>
      <c r="J12" s="46"/>
      <c r="K12" s="57"/>
      <c r="L12" s="30"/>
    </row>
    <row r="13" spans="1:12" x14ac:dyDescent="0.35">
      <c r="A13" s="44"/>
      <c r="C13" s="95"/>
      <c r="D13" s="95"/>
      <c r="E13" s="95"/>
      <c r="F13" s="95"/>
      <c r="G13" s="95"/>
      <c r="H13" s="95"/>
      <c r="J13" s="46"/>
      <c r="K13" s="57"/>
      <c r="L13" s="30"/>
    </row>
    <row r="14" spans="1:12" x14ac:dyDescent="0.35">
      <c r="A14" s="44"/>
      <c r="C14" s="95"/>
      <c r="D14" s="95"/>
      <c r="E14" s="95"/>
      <c r="F14" s="95"/>
      <c r="G14" s="95"/>
      <c r="H14" s="95"/>
      <c r="J14" s="46"/>
      <c r="K14" s="57"/>
      <c r="L14" s="30"/>
    </row>
    <row r="15" spans="1:12" x14ac:dyDescent="0.35">
      <c r="A15" s="44"/>
      <c r="C15" s="95"/>
      <c r="D15" s="95"/>
      <c r="E15" s="95"/>
      <c r="F15" s="95"/>
      <c r="G15" s="344"/>
      <c r="H15" s="95"/>
      <c r="J15" s="46"/>
      <c r="K15" s="57"/>
      <c r="L15" s="30"/>
    </row>
    <row r="16" spans="1:12" ht="13.15" thickBot="1" x14ac:dyDescent="0.4">
      <c r="A16" s="69"/>
      <c r="B16" s="70"/>
      <c r="C16" s="120"/>
      <c r="D16" s="120"/>
      <c r="E16" s="120"/>
      <c r="F16" s="120"/>
      <c r="G16" s="120"/>
      <c r="H16" s="120"/>
      <c r="I16" s="70"/>
      <c r="J16" s="121"/>
      <c r="K16" s="122"/>
      <c r="L16" s="40"/>
    </row>
  </sheetData>
  <mergeCells count="1">
    <mergeCell ref="C9:H11"/>
  </mergeCells>
  <pageMargins left="0.7" right="0.7" top="0.75" bottom="0.75" header="0.3" footer="0.3"/>
  <pageSetup scale="84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/>
  </sheetPr>
  <dimension ref="A1:L22"/>
  <sheetViews>
    <sheetView zoomScaleNormal="100" workbookViewId="0">
      <selection activeCell="H29" sqref="H29"/>
    </sheetView>
  </sheetViews>
  <sheetFormatPr defaultRowHeight="12.75" x14ac:dyDescent="0.35"/>
  <cols>
    <col min="10" max="10" width="10.3984375" customWidth="1"/>
  </cols>
  <sheetData>
    <row r="1" spans="1:12" ht="13.15" x14ac:dyDescent="0.4">
      <c r="A1" s="341"/>
      <c r="B1" s="342"/>
      <c r="C1" s="342"/>
      <c r="D1" s="15"/>
      <c r="E1" s="15" t="s">
        <v>30</v>
      </c>
      <c r="F1" s="16" t="str">
        <f>'STR REM'!F1</f>
        <v>HIG-73-21.11</v>
      </c>
      <c r="G1" s="14"/>
      <c r="H1" s="14"/>
      <c r="I1" s="17"/>
      <c r="J1" s="18"/>
      <c r="K1" s="19"/>
      <c r="L1" s="20"/>
    </row>
    <row r="2" spans="1:12" ht="13.15" x14ac:dyDescent="0.4">
      <c r="A2" s="44"/>
      <c r="D2" s="22"/>
      <c r="E2" s="23" t="s">
        <v>31</v>
      </c>
      <c r="F2" s="24" t="str">
        <f>'STR REM'!F2</f>
        <v>HIG-00073-21.110</v>
      </c>
      <c r="G2" s="22"/>
      <c r="H2" s="22"/>
      <c r="I2" s="25"/>
      <c r="J2" s="26" t="s">
        <v>32</v>
      </c>
      <c r="K2" s="27">
        <f>'STR REM'!J2</f>
        <v>45739</v>
      </c>
      <c r="L2" s="28"/>
    </row>
    <row r="3" spans="1:12" ht="13.15" x14ac:dyDescent="0.4">
      <c r="A3" s="44"/>
      <c r="D3" s="22"/>
      <c r="F3" s="24"/>
      <c r="G3" s="22"/>
      <c r="H3" s="22"/>
      <c r="I3" s="25"/>
      <c r="J3" s="26" t="s">
        <v>33</v>
      </c>
      <c r="K3" s="29" t="str">
        <f>'STR REM'!J3</f>
        <v>GLA</v>
      </c>
      <c r="L3" s="30"/>
    </row>
    <row r="4" spans="1:12" x14ac:dyDescent="0.35">
      <c r="A4" s="44"/>
      <c r="D4" s="22"/>
      <c r="E4" s="32"/>
      <c r="F4" s="33"/>
      <c r="G4" s="22"/>
      <c r="H4" s="22"/>
      <c r="I4" s="25"/>
      <c r="J4" s="26" t="s">
        <v>34</v>
      </c>
      <c r="K4" s="34"/>
      <c r="L4" s="30"/>
    </row>
    <row r="5" spans="1:12" ht="15" x14ac:dyDescent="0.35">
      <c r="A5" s="44"/>
      <c r="D5" s="22"/>
      <c r="E5" s="35" t="s">
        <v>35</v>
      </c>
      <c r="F5" s="33"/>
      <c r="G5" s="22"/>
      <c r="H5" s="22"/>
      <c r="I5" s="25"/>
      <c r="J5" s="26" t="s">
        <v>36</v>
      </c>
      <c r="K5" s="36"/>
      <c r="L5" s="30"/>
    </row>
    <row r="6" spans="1:12" ht="13.15" thickBot="1" x14ac:dyDescent="0.4">
      <c r="A6" s="69"/>
      <c r="B6" s="70"/>
      <c r="C6" s="70"/>
      <c r="D6" s="38"/>
      <c r="E6" s="38"/>
      <c r="F6" s="38"/>
      <c r="G6" s="38"/>
      <c r="H6" s="38"/>
      <c r="I6" s="39"/>
      <c r="J6" s="38"/>
      <c r="K6" s="38"/>
      <c r="L6" s="40"/>
    </row>
    <row r="7" spans="1:12" x14ac:dyDescent="0.35">
      <c r="A7" s="41"/>
      <c r="B7" s="42"/>
      <c r="C7" s="42"/>
      <c r="D7" s="42"/>
      <c r="E7" s="42"/>
      <c r="F7" s="42"/>
      <c r="G7" s="42"/>
      <c r="H7" s="42"/>
      <c r="I7" s="42"/>
      <c r="J7" s="42"/>
      <c r="K7" s="42"/>
      <c r="L7" s="43"/>
    </row>
    <row r="8" spans="1:12" x14ac:dyDescent="0.35">
      <c r="A8" s="44"/>
      <c r="G8" s="45"/>
      <c r="L8" s="30"/>
    </row>
    <row r="9" spans="1:12" x14ac:dyDescent="0.35">
      <c r="A9" s="44"/>
      <c r="B9" s="46" t="s">
        <v>37</v>
      </c>
      <c r="C9" s="439" t="s">
        <v>1</v>
      </c>
      <c r="D9" s="439"/>
      <c r="E9" s="439"/>
      <c r="F9" s="439"/>
      <c r="G9" s="439"/>
      <c r="H9" s="439"/>
      <c r="I9" s="47"/>
      <c r="J9" s="46" t="s">
        <v>38</v>
      </c>
      <c r="K9" s="48" t="s">
        <v>67</v>
      </c>
      <c r="L9" s="30"/>
    </row>
    <row r="10" spans="1:12" x14ac:dyDescent="0.35">
      <c r="A10" s="44"/>
      <c r="C10" s="439"/>
      <c r="D10" s="439"/>
      <c r="E10" s="439"/>
      <c r="F10" s="439"/>
      <c r="G10" s="439"/>
      <c r="H10" s="439"/>
      <c r="I10" s="47"/>
      <c r="J10" s="46" t="s">
        <v>40</v>
      </c>
      <c r="K10" s="49">
        <f>F21</f>
        <v>80</v>
      </c>
      <c r="L10" s="30"/>
    </row>
    <row r="11" spans="1:12" x14ac:dyDescent="0.35">
      <c r="A11" s="44"/>
      <c r="C11" s="439"/>
      <c r="D11" s="439"/>
      <c r="E11" s="439"/>
      <c r="F11" s="439"/>
      <c r="G11" s="439"/>
      <c r="H11" s="439"/>
      <c r="J11" s="46" t="s">
        <v>41</v>
      </c>
      <c r="K11" s="50" t="s">
        <v>25</v>
      </c>
      <c r="L11" s="30"/>
    </row>
    <row r="12" spans="1:12" x14ac:dyDescent="0.35">
      <c r="A12" s="44"/>
      <c r="L12" s="30"/>
    </row>
    <row r="13" spans="1:12" ht="13.15" x14ac:dyDescent="0.4">
      <c r="A13" s="51"/>
      <c r="F13" s="53"/>
      <c r="G13" s="47"/>
      <c r="H13" s="47"/>
      <c r="K13" s="47"/>
      <c r="L13" s="30"/>
    </row>
    <row r="14" spans="1:12" ht="13.15" x14ac:dyDescent="0.4">
      <c r="A14" s="51"/>
      <c r="F14" s="53"/>
      <c r="G14" s="47"/>
      <c r="H14" s="47"/>
      <c r="K14" s="47"/>
      <c r="L14" s="30"/>
    </row>
    <row r="15" spans="1:12" ht="13.15" x14ac:dyDescent="0.4">
      <c r="A15" s="51"/>
      <c r="B15" s="74" t="s">
        <v>68</v>
      </c>
      <c r="E15" s="7"/>
      <c r="F15" s="53"/>
      <c r="G15" s="47"/>
      <c r="H15" s="47"/>
      <c r="K15" s="47"/>
      <c r="L15" s="30"/>
    </row>
    <row r="16" spans="1:12" ht="13.15" x14ac:dyDescent="0.4">
      <c r="A16" s="51"/>
      <c r="E16" s="7"/>
      <c r="F16" s="53"/>
      <c r="G16" s="47"/>
      <c r="H16" s="47"/>
      <c r="K16" s="47"/>
      <c r="L16" s="30"/>
    </row>
    <row r="17" spans="1:12" ht="13.15" x14ac:dyDescent="0.4">
      <c r="A17" s="51"/>
      <c r="B17" s="3" t="s">
        <v>69</v>
      </c>
      <c r="E17" s="5" t="s">
        <v>45</v>
      </c>
      <c r="F17" s="57">
        <v>24</v>
      </c>
      <c r="G17" s="47" t="s">
        <v>46</v>
      </c>
      <c r="H17" s="47"/>
      <c r="K17" s="47"/>
      <c r="L17" s="30"/>
    </row>
    <row r="18" spans="1:12" ht="13.15" x14ac:dyDescent="0.4">
      <c r="A18" s="51"/>
      <c r="B18" s="3" t="s">
        <v>70</v>
      </c>
      <c r="E18" s="5" t="s">
        <v>45</v>
      </c>
      <c r="F18" s="57">
        <v>15</v>
      </c>
      <c r="G18" s="47" t="s">
        <v>46</v>
      </c>
      <c r="H18" s="47"/>
      <c r="K18" s="47"/>
      <c r="L18" s="30"/>
    </row>
    <row r="19" spans="1:12" ht="13.15" x14ac:dyDescent="0.4">
      <c r="A19" s="51"/>
      <c r="B19" s="3" t="s">
        <v>71</v>
      </c>
      <c r="E19" s="5" t="s">
        <v>45</v>
      </c>
      <c r="F19" s="57">
        <f>2</f>
        <v>2</v>
      </c>
      <c r="G19" s="47"/>
      <c r="H19" s="47"/>
      <c r="K19" s="47"/>
      <c r="L19" s="30"/>
    </row>
    <row r="20" spans="1:12" ht="13.15" x14ac:dyDescent="0.4">
      <c r="A20" s="51"/>
      <c r="E20" s="7"/>
      <c r="F20" s="53"/>
      <c r="G20" s="47"/>
      <c r="H20" s="47"/>
      <c r="K20" s="47"/>
      <c r="L20" s="30"/>
    </row>
    <row r="21" spans="1:12" ht="13.15" x14ac:dyDescent="0.4">
      <c r="A21" s="51"/>
      <c r="B21" s="3" t="s">
        <v>72</v>
      </c>
      <c r="E21" s="5" t="s">
        <v>45</v>
      </c>
      <c r="F21" s="75">
        <f>(F19*F17*F18)/9</f>
        <v>80</v>
      </c>
      <c r="G21" s="47" t="s">
        <v>25</v>
      </c>
      <c r="H21" s="47"/>
      <c r="K21" s="47"/>
      <c r="L21" s="30"/>
    </row>
    <row r="22" spans="1:12" ht="13.5" thickBot="1" x14ac:dyDescent="0.45">
      <c r="A22" s="76"/>
      <c r="B22" s="70"/>
      <c r="C22" s="70"/>
      <c r="D22" s="70"/>
      <c r="E22" s="77"/>
      <c r="F22" s="78"/>
      <c r="G22" s="79"/>
      <c r="H22" s="79"/>
      <c r="I22" s="70"/>
      <c r="J22" s="70"/>
      <c r="K22" s="79"/>
      <c r="L22" s="40"/>
    </row>
  </sheetData>
  <mergeCells count="1">
    <mergeCell ref="C9:H11"/>
  </mergeCells>
  <pageMargins left="0.7" right="0.7" top="0.75" bottom="0.75" header="0.3" footer="0.3"/>
  <pageSetup scale="84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/>
  </sheetPr>
  <dimension ref="A1:L32"/>
  <sheetViews>
    <sheetView zoomScaleNormal="100" workbookViewId="0">
      <selection activeCell="H30" sqref="H30"/>
    </sheetView>
  </sheetViews>
  <sheetFormatPr defaultRowHeight="12.75" x14ac:dyDescent="0.35"/>
  <cols>
    <col min="10" max="10" width="10.1328125" customWidth="1"/>
  </cols>
  <sheetData>
    <row r="1" spans="1:12" ht="13.15" x14ac:dyDescent="0.4">
      <c r="D1" s="15"/>
      <c r="E1" s="15" t="s">
        <v>30</v>
      </c>
      <c r="F1" s="16" t="str">
        <f>'STR REM'!F1</f>
        <v>HIG-73-21.11</v>
      </c>
      <c r="G1" s="14"/>
      <c r="H1" s="14"/>
      <c r="I1" s="17"/>
      <c r="J1" s="18"/>
      <c r="K1" s="19"/>
      <c r="L1" s="20"/>
    </row>
    <row r="2" spans="1:12" ht="13.15" x14ac:dyDescent="0.4">
      <c r="D2" s="22"/>
      <c r="E2" s="23" t="s">
        <v>31</v>
      </c>
      <c r="F2" s="24" t="str">
        <f>'STR REM'!F2</f>
        <v>HIG-00073-21.110</v>
      </c>
      <c r="G2" s="22"/>
      <c r="H2" s="22"/>
      <c r="I2" s="25"/>
      <c r="J2" s="26" t="s">
        <v>32</v>
      </c>
      <c r="K2" s="27">
        <f>'STR REM'!J2</f>
        <v>45739</v>
      </c>
      <c r="L2" s="28"/>
    </row>
    <row r="3" spans="1:12" ht="13.15" x14ac:dyDescent="0.4">
      <c r="D3" s="22"/>
      <c r="F3" s="24"/>
      <c r="G3" s="22"/>
      <c r="H3" s="22"/>
      <c r="I3" s="25"/>
      <c r="J3" s="26" t="s">
        <v>33</v>
      </c>
      <c r="K3" s="29" t="str">
        <f>'STR REM'!J3</f>
        <v>GLA</v>
      </c>
      <c r="L3" s="30"/>
    </row>
    <row r="4" spans="1:12" x14ac:dyDescent="0.35">
      <c r="D4" s="22"/>
      <c r="E4" s="32"/>
      <c r="F4" s="33"/>
      <c r="G4" s="22"/>
      <c r="H4" s="22"/>
      <c r="I4" s="25"/>
      <c r="J4" s="26" t="s">
        <v>34</v>
      </c>
      <c r="K4" s="34"/>
      <c r="L4" s="30"/>
    </row>
    <row r="5" spans="1:12" ht="15" x14ac:dyDescent="0.35">
      <c r="D5" s="22"/>
      <c r="E5" s="35" t="s">
        <v>35</v>
      </c>
      <c r="F5" s="33"/>
      <c r="G5" s="22"/>
      <c r="H5" s="22"/>
      <c r="I5" s="25"/>
      <c r="J5" s="26" t="s">
        <v>36</v>
      </c>
      <c r="K5" s="36"/>
      <c r="L5" s="30"/>
    </row>
    <row r="6" spans="1:12" ht="13.15" thickBot="1" x14ac:dyDescent="0.4">
      <c r="D6" s="38"/>
      <c r="E6" s="38"/>
      <c r="F6" s="38"/>
      <c r="G6" s="38"/>
      <c r="H6" s="38"/>
      <c r="I6" s="39"/>
      <c r="J6" s="38"/>
      <c r="K6" s="38"/>
      <c r="L6" s="40"/>
    </row>
    <row r="7" spans="1:12" x14ac:dyDescent="0.35">
      <c r="A7" s="41"/>
      <c r="B7" s="42"/>
      <c r="C7" s="42"/>
      <c r="D7" s="42"/>
      <c r="E7" s="42"/>
      <c r="F7" s="42"/>
      <c r="G7" s="42"/>
      <c r="H7" s="42"/>
      <c r="I7" s="42"/>
      <c r="J7" s="42"/>
      <c r="K7" s="42"/>
      <c r="L7" s="43"/>
    </row>
    <row r="8" spans="1:12" x14ac:dyDescent="0.35">
      <c r="A8" s="44"/>
      <c r="G8" s="45"/>
      <c r="L8" s="30"/>
    </row>
    <row r="9" spans="1:12" x14ac:dyDescent="0.35">
      <c r="A9" s="44"/>
      <c r="B9" s="46" t="s">
        <v>37</v>
      </c>
      <c r="C9" s="439" t="s">
        <v>73</v>
      </c>
      <c r="D9" s="439"/>
      <c r="E9" s="439"/>
      <c r="F9" s="439"/>
      <c r="G9" s="439"/>
      <c r="H9" s="439"/>
      <c r="I9" s="47"/>
      <c r="J9" s="46" t="s">
        <v>38</v>
      </c>
      <c r="K9" s="48" t="s">
        <v>74</v>
      </c>
      <c r="L9" s="30"/>
    </row>
    <row r="10" spans="1:12" x14ac:dyDescent="0.35">
      <c r="A10" s="44"/>
      <c r="C10" s="439"/>
      <c r="D10" s="439"/>
      <c r="E10" s="439"/>
      <c r="F10" s="439"/>
      <c r="G10" s="439"/>
      <c r="H10" s="439"/>
      <c r="I10" s="47"/>
      <c r="J10" s="46" t="s">
        <v>40</v>
      </c>
      <c r="K10" s="49">
        <f>K32</f>
        <v>571</v>
      </c>
      <c r="L10" s="30"/>
    </row>
    <row r="11" spans="1:12" x14ac:dyDescent="0.35">
      <c r="A11" s="44"/>
      <c r="C11" s="439"/>
      <c r="D11" s="439"/>
      <c r="E11" s="439"/>
      <c r="F11" s="439"/>
      <c r="G11" s="439"/>
      <c r="H11" s="439"/>
      <c r="J11" s="46" t="s">
        <v>41</v>
      </c>
      <c r="K11" s="50" t="s">
        <v>25</v>
      </c>
      <c r="L11" s="30"/>
    </row>
    <row r="12" spans="1:12" x14ac:dyDescent="0.35">
      <c r="A12" s="44"/>
      <c r="L12" s="30"/>
    </row>
    <row r="13" spans="1:12" ht="13.15" x14ac:dyDescent="0.4">
      <c r="A13" s="51"/>
      <c r="B13" s="347" t="s">
        <v>75</v>
      </c>
      <c r="F13" s="53"/>
      <c r="G13" s="47"/>
      <c r="H13" s="47"/>
      <c r="K13" s="47"/>
      <c r="L13" s="30"/>
    </row>
    <row r="14" spans="1:12" ht="13.15" x14ac:dyDescent="0.4">
      <c r="A14" s="51"/>
      <c r="F14" s="53"/>
      <c r="G14" s="47"/>
      <c r="H14" s="47"/>
      <c r="K14" s="47"/>
      <c r="L14" s="30"/>
    </row>
    <row r="15" spans="1:12" ht="13.15" x14ac:dyDescent="0.4">
      <c r="A15" s="61"/>
      <c r="B15" s="80" t="s">
        <v>76</v>
      </c>
      <c r="C15" s="5" t="s">
        <v>45</v>
      </c>
      <c r="D15" s="81">
        <v>138</v>
      </c>
      <c r="E15" s="82" t="s">
        <v>46</v>
      </c>
      <c r="F15" s="7"/>
      <c r="G15" s="57"/>
      <c r="H15" s="4"/>
      <c r="I15" s="65"/>
      <c r="K15" s="47"/>
      <c r="L15" s="30"/>
    </row>
    <row r="16" spans="1:12" x14ac:dyDescent="0.35">
      <c r="A16" s="61"/>
      <c r="B16" s="80" t="s">
        <v>20</v>
      </c>
      <c r="C16" s="5" t="s">
        <v>45</v>
      </c>
      <c r="D16" s="81">
        <f>'STR REM'!E16</f>
        <v>32</v>
      </c>
      <c r="E16" s="82" t="s">
        <v>46</v>
      </c>
      <c r="F16" s="7"/>
      <c r="G16" s="57"/>
      <c r="H16" s="4"/>
      <c r="K16" s="47"/>
      <c r="L16" s="30"/>
    </row>
    <row r="17" spans="1:12" ht="13.15" x14ac:dyDescent="0.4">
      <c r="A17" s="61"/>
      <c r="B17" s="80"/>
      <c r="C17" s="5"/>
      <c r="D17" s="81"/>
      <c r="E17" s="82"/>
      <c r="F17" s="7"/>
      <c r="G17" s="57"/>
      <c r="H17" s="4"/>
      <c r="I17" s="65"/>
      <c r="K17" s="47"/>
      <c r="L17" s="30"/>
    </row>
    <row r="18" spans="1:12" ht="13.15" x14ac:dyDescent="0.4">
      <c r="A18" s="61"/>
      <c r="B18" s="440" t="s">
        <v>77</v>
      </c>
      <c r="C18" s="440"/>
      <c r="D18" s="81"/>
      <c r="E18" s="82"/>
      <c r="F18" s="7"/>
      <c r="G18" s="57"/>
      <c r="H18" s="4"/>
      <c r="I18" s="65"/>
      <c r="K18" s="47"/>
      <c r="L18" s="30"/>
    </row>
    <row r="19" spans="1:12" ht="13.15" x14ac:dyDescent="0.4">
      <c r="A19" s="61"/>
      <c r="B19" s="80"/>
      <c r="C19" s="5"/>
      <c r="D19" s="81"/>
      <c r="E19" s="82"/>
      <c r="F19" s="7"/>
      <c r="G19" s="57"/>
      <c r="H19" s="4"/>
      <c r="I19" s="65"/>
      <c r="K19" s="47"/>
      <c r="L19" s="30"/>
    </row>
    <row r="20" spans="1:12" ht="13.15" x14ac:dyDescent="0.4">
      <c r="A20" s="61"/>
      <c r="B20" s="80" t="s">
        <v>78</v>
      </c>
      <c r="C20" s="5" t="s">
        <v>45</v>
      </c>
      <c r="D20" s="81">
        <f>'APP SLAB REM'!F17</f>
        <v>24</v>
      </c>
      <c r="E20" s="82"/>
      <c r="F20" s="7"/>
      <c r="G20" s="348"/>
      <c r="H20" s="4"/>
      <c r="I20" s="65"/>
      <c r="K20" s="47"/>
      <c r="L20" s="30"/>
    </row>
    <row r="21" spans="1:12" ht="13.15" x14ac:dyDescent="0.4">
      <c r="A21" s="61"/>
      <c r="B21" s="80" t="s">
        <v>20</v>
      </c>
      <c r="C21" s="5" t="s">
        <v>45</v>
      </c>
      <c r="D21" s="81">
        <f>'APP SLAB REM'!F18</f>
        <v>15</v>
      </c>
      <c r="E21" s="82"/>
      <c r="F21" s="7"/>
      <c r="G21" s="57"/>
      <c r="H21" s="4"/>
      <c r="I21" s="65"/>
      <c r="K21" s="47"/>
      <c r="L21" s="30"/>
    </row>
    <row r="22" spans="1:12" ht="13.15" x14ac:dyDescent="0.4">
      <c r="A22" s="61"/>
      <c r="B22" s="80" t="s">
        <v>79</v>
      </c>
      <c r="C22" s="5" t="s">
        <v>45</v>
      </c>
      <c r="D22" s="81">
        <f>'APP SLAB REM'!F19</f>
        <v>2</v>
      </c>
      <c r="E22" s="82"/>
      <c r="F22" s="7"/>
      <c r="G22" s="57"/>
      <c r="H22" s="4"/>
      <c r="I22" s="65"/>
      <c r="K22" s="47"/>
      <c r="L22" s="30"/>
    </row>
    <row r="23" spans="1:12" ht="13.15" x14ac:dyDescent="0.4">
      <c r="A23" s="61"/>
      <c r="B23" s="80"/>
      <c r="C23" s="5"/>
      <c r="D23" s="81"/>
      <c r="E23" s="82"/>
      <c r="F23" s="7"/>
      <c r="G23" s="57"/>
      <c r="H23" s="4"/>
      <c r="I23" s="65"/>
      <c r="K23" s="47"/>
      <c r="L23" s="30"/>
    </row>
    <row r="24" spans="1:12" ht="13.15" x14ac:dyDescent="0.4">
      <c r="A24" s="61"/>
      <c r="B24" s="80"/>
      <c r="C24" s="5"/>
      <c r="D24" s="81"/>
      <c r="E24" s="82"/>
      <c r="F24" s="7"/>
      <c r="G24" s="57"/>
      <c r="H24" s="4"/>
      <c r="I24" s="65"/>
      <c r="K24" s="47"/>
      <c r="L24" s="30"/>
    </row>
    <row r="25" spans="1:12" ht="13.15" x14ac:dyDescent="0.4">
      <c r="A25" s="61"/>
      <c r="B25" s="80" t="s">
        <v>80</v>
      </c>
      <c r="C25" s="5" t="s">
        <v>45</v>
      </c>
      <c r="D25" s="81">
        <f>D15*D16 + (D20*D21*D22)</f>
        <v>5136</v>
      </c>
      <c r="E25" s="82" t="s">
        <v>28</v>
      </c>
      <c r="F25" s="7"/>
      <c r="G25" s="57"/>
      <c r="H25" s="4"/>
      <c r="I25" s="65"/>
      <c r="K25" s="47"/>
      <c r="L25" s="30"/>
    </row>
    <row r="26" spans="1:12" ht="13.15" x14ac:dyDescent="0.4">
      <c r="A26" s="61"/>
      <c r="B26" s="80"/>
      <c r="C26" s="5" t="s">
        <v>45</v>
      </c>
      <c r="D26" s="64">
        <f>D25/9</f>
        <v>570.66666666666663</v>
      </c>
      <c r="E26" s="57" t="s">
        <v>25</v>
      </c>
      <c r="F26" s="7"/>
      <c r="G26" s="57"/>
      <c r="H26" s="4"/>
      <c r="I26" s="65"/>
      <c r="K26" s="47"/>
      <c r="L26" s="30"/>
    </row>
    <row r="27" spans="1:12" ht="13.15" x14ac:dyDescent="0.4">
      <c r="A27" s="61"/>
      <c r="B27" s="80"/>
      <c r="E27" s="82"/>
      <c r="F27" s="7"/>
      <c r="G27" s="57"/>
      <c r="H27" s="4"/>
      <c r="I27" s="65"/>
      <c r="K27" s="47"/>
      <c r="L27" s="30"/>
    </row>
    <row r="28" spans="1:12" ht="13.15" x14ac:dyDescent="0.4">
      <c r="A28" s="61"/>
      <c r="B28" s="62"/>
      <c r="D28" s="63"/>
      <c r="E28" s="64"/>
      <c r="F28" s="7"/>
      <c r="G28" s="57"/>
      <c r="H28" s="4"/>
      <c r="I28" s="65"/>
      <c r="K28" s="47"/>
      <c r="L28" s="30"/>
    </row>
    <row r="29" spans="1:12" x14ac:dyDescent="0.35">
      <c r="A29" s="44"/>
      <c r="B29" s="62"/>
      <c r="E29" s="46"/>
      <c r="F29" s="57"/>
      <c r="G29" s="57"/>
      <c r="H29" s="68"/>
      <c r="L29" s="30"/>
    </row>
    <row r="30" spans="1:12" x14ac:dyDescent="0.35">
      <c r="A30" s="44"/>
      <c r="B30" s="62"/>
      <c r="H30" s="68"/>
      <c r="L30" s="30"/>
    </row>
    <row r="31" spans="1:12" x14ac:dyDescent="0.35">
      <c r="A31" s="44"/>
      <c r="B31" s="62"/>
      <c r="E31" s="46"/>
      <c r="F31" s="57"/>
      <c r="G31" s="57"/>
      <c r="H31" s="68"/>
      <c r="L31" s="30"/>
    </row>
    <row r="32" spans="1:12" ht="13.5" thickBot="1" x14ac:dyDescent="0.45">
      <c r="A32" s="69"/>
      <c r="B32" s="70"/>
      <c r="C32" s="70"/>
      <c r="D32" s="70"/>
      <c r="E32" s="70"/>
      <c r="F32" s="70"/>
      <c r="G32" s="70"/>
      <c r="H32" s="70"/>
      <c r="I32" s="70"/>
      <c r="J32" s="71" t="s">
        <v>66</v>
      </c>
      <c r="K32" s="83">
        <f>ROUNDUP(D26, 0)</f>
        <v>571</v>
      </c>
      <c r="L32" s="73" t="s">
        <v>25</v>
      </c>
    </row>
  </sheetData>
  <mergeCells count="2">
    <mergeCell ref="C9:H11"/>
    <mergeCell ref="B18:C18"/>
  </mergeCells>
  <pageMargins left="0.7" right="0.7" top="0.75" bottom="0.75" header="0.3" footer="0.3"/>
  <pageSetup scale="84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/>
  </sheetPr>
  <dimension ref="A1:L16"/>
  <sheetViews>
    <sheetView zoomScaleNormal="100" zoomScaleSheetLayoutView="130" workbookViewId="0">
      <selection activeCell="K34" sqref="K34"/>
    </sheetView>
  </sheetViews>
  <sheetFormatPr defaultRowHeight="12.75" x14ac:dyDescent="0.35"/>
  <cols>
    <col min="10" max="10" width="9.86328125" customWidth="1"/>
  </cols>
  <sheetData>
    <row r="1" spans="1:12" ht="13.15" x14ac:dyDescent="0.4">
      <c r="A1" s="13"/>
      <c r="B1" s="14"/>
      <c r="C1" s="14"/>
      <c r="D1" s="15"/>
      <c r="E1" s="15" t="s">
        <v>30</v>
      </c>
      <c r="F1" s="16" t="str">
        <f>'STR REM'!F1</f>
        <v>HIG-73-21.11</v>
      </c>
      <c r="G1" s="14"/>
      <c r="H1" s="14"/>
      <c r="I1" s="17"/>
      <c r="J1" s="18"/>
      <c r="K1" s="19"/>
      <c r="L1" s="20"/>
    </row>
    <row r="2" spans="1:12" ht="13.15" x14ac:dyDescent="0.4">
      <c r="A2" s="21"/>
      <c r="B2" s="22"/>
      <c r="C2" s="22"/>
      <c r="D2" s="22"/>
      <c r="E2" s="23" t="s">
        <v>31</v>
      </c>
      <c r="F2" s="24" t="str">
        <f>'STR REM'!F2</f>
        <v>HIG-00073-21.110</v>
      </c>
      <c r="G2" s="22"/>
      <c r="H2" s="22"/>
      <c r="I2" s="25"/>
      <c r="J2" s="26" t="s">
        <v>32</v>
      </c>
      <c r="K2" s="90">
        <f>'STR REM'!J2</f>
        <v>45739</v>
      </c>
      <c r="L2" s="28"/>
    </row>
    <row r="3" spans="1:12" ht="13.15" x14ac:dyDescent="0.4">
      <c r="A3" s="21"/>
      <c r="B3" s="22"/>
      <c r="C3" s="22"/>
      <c r="D3" s="22"/>
      <c r="F3" s="24"/>
      <c r="G3" s="22"/>
      <c r="H3" s="22"/>
      <c r="I3" s="25"/>
      <c r="J3" s="26" t="s">
        <v>33</v>
      </c>
      <c r="K3" s="29" t="str">
        <f>'STR REM'!J3</f>
        <v>GLA</v>
      </c>
      <c r="L3" s="30"/>
    </row>
    <row r="4" spans="1:12" x14ac:dyDescent="0.35">
      <c r="A4" s="31"/>
      <c r="B4" s="22"/>
      <c r="C4" s="22"/>
      <c r="D4" s="22"/>
      <c r="E4" s="32"/>
      <c r="F4" s="33"/>
      <c r="G4" s="22"/>
      <c r="H4" s="22"/>
      <c r="I4" s="25"/>
      <c r="J4" s="26" t="s">
        <v>34</v>
      </c>
      <c r="K4" s="34"/>
      <c r="L4" s="30"/>
    </row>
    <row r="5" spans="1:12" ht="15" x14ac:dyDescent="0.35">
      <c r="A5" s="21"/>
      <c r="B5" s="22"/>
      <c r="C5" s="22"/>
      <c r="D5" s="22"/>
      <c r="E5" s="35" t="s">
        <v>35</v>
      </c>
      <c r="F5" s="33"/>
      <c r="G5" s="22"/>
      <c r="H5" s="22"/>
      <c r="I5" s="25"/>
      <c r="J5" s="26" t="s">
        <v>36</v>
      </c>
      <c r="K5" s="36"/>
      <c r="L5" s="30"/>
    </row>
    <row r="6" spans="1:12" ht="13.15" thickBot="1" x14ac:dyDescent="0.4">
      <c r="A6" s="37"/>
      <c r="B6" s="38"/>
      <c r="C6" s="38"/>
      <c r="D6" s="38"/>
      <c r="E6" s="38"/>
      <c r="F6" s="38"/>
      <c r="G6" s="38"/>
      <c r="H6" s="38"/>
      <c r="I6" s="39"/>
      <c r="J6" s="38"/>
      <c r="K6" s="38"/>
      <c r="L6" s="40"/>
    </row>
    <row r="7" spans="1:12" x14ac:dyDescent="0.35">
      <c r="A7" s="13"/>
      <c r="B7" s="14"/>
      <c r="C7" s="14"/>
      <c r="D7" s="14"/>
      <c r="E7" s="14"/>
      <c r="F7" s="14"/>
      <c r="G7" s="14"/>
      <c r="H7" s="14"/>
      <c r="I7" s="14"/>
      <c r="J7" s="14"/>
      <c r="K7" s="14"/>
      <c r="L7" s="43"/>
    </row>
    <row r="8" spans="1:12" x14ac:dyDescent="0.35">
      <c r="A8" s="44"/>
      <c r="G8" s="84"/>
      <c r="L8" s="30"/>
    </row>
    <row r="9" spans="1:12" x14ac:dyDescent="0.35">
      <c r="A9" s="44"/>
      <c r="B9" s="26" t="s">
        <v>37</v>
      </c>
      <c r="C9" s="441" t="s">
        <v>81</v>
      </c>
      <c r="D9" s="441"/>
      <c r="E9" s="441"/>
      <c r="F9" s="441"/>
      <c r="G9" s="441"/>
      <c r="H9" s="441"/>
      <c r="I9" s="22"/>
      <c r="J9" s="26" t="s">
        <v>38</v>
      </c>
      <c r="K9" s="85" t="s">
        <v>82</v>
      </c>
      <c r="L9" s="30"/>
    </row>
    <row r="10" spans="1:12" x14ac:dyDescent="0.35">
      <c r="A10" s="44"/>
      <c r="C10" s="441"/>
      <c r="D10" s="441"/>
      <c r="E10" s="441"/>
      <c r="F10" s="441"/>
      <c r="G10" s="441"/>
      <c r="H10" s="441"/>
      <c r="I10" s="22"/>
      <c r="J10" s="26" t="s">
        <v>40</v>
      </c>
      <c r="K10" s="86">
        <v>1</v>
      </c>
      <c r="L10" s="30"/>
    </row>
    <row r="11" spans="1:12" x14ac:dyDescent="0.35">
      <c r="A11" s="44"/>
      <c r="C11" s="441"/>
      <c r="D11" s="441"/>
      <c r="E11" s="441"/>
      <c r="F11" s="441"/>
      <c r="G11" s="441"/>
      <c r="H11" s="441"/>
      <c r="J11" s="26" t="s">
        <v>41</v>
      </c>
      <c r="K11" s="87" t="s">
        <v>0</v>
      </c>
      <c r="L11" s="30"/>
    </row>
    <row r="12" spans="1:12" x14ac:dyDescent="0.35">
      <c r="A12" s="44"/>
      <c r="L12" s="30"/>
    </row>
    <row r="13" spans="1:12" x14ac:dyDescent="0.35">
      <c r="A13" s="44"/>
      <c r="L13" s="30"/>
    </row>
    <row r="14" spans="1:12" x14ac:dyDescent="0.35">
      <c r="A14" s="44"/>
      <c r="F14" s="6" t="s">
        <v>83</v>
      </c>
      <c r="G14" s="89">
        <v>45000</v>
      </c>
      <c r="L14" s="30"/>
    </row>
    <row r="15" spans="1:12" x14ac:dyDescent="0.35">
      <c r="A15" s="44"/>
      <c r="L15" s="30"/>
    </row>
    <row r="16" spans="1:12" ht="13.5" thickBot="1" x14ac:dyDescent="0.45">
      <c r="A16" s="69"/>
      <c r="B16" s="70"/>
      <c r="C16" s="70"/>
      <c r="D16" s="70"/>
      <c r="E16" s="70"/>
      <c r="F16" s="70"/>
      <c r="G16" s="70"/>
      <c r="H16" s="70"/>
      <c r="I16" s="70"/>
      <c r="J16" s="71" t="s">
        <v>84</v>
      </c>
      <c r="K16" s="88">
        <f>ROUNDUP(G14, -3)</f>
        <v>45000</v>
      </c>
      <c r="L16" s="73"/>
    </row>
  </sheetData>
  <mergeCells count="1">
    <mergeCell ref="C9:H11"/>
  </mergeCells>
  <pageMargins left="0.7" right="0.7" top="0.75" bottom="0.75" header="0.3" footer="0.3"/>
  <pageSetup scale="84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D1957-2E84-4F22-B0C9-B61B5E609D66}">
  <sheetPr>
    <tabColor rgb="FFFFFF00"/>
  </sheetPr>
  <dimension ref="A1:T31"/>
  <sheetViews>
    <sheetView zoomScaleNormal="100" zoomScaleSheetLayoutView="115" workbookViewId="0">
      <selection activeCell="I16" sqref="I16"/>
    </sheetView>
  </sheetViews>
  <sheetFormatPr defaultRowHeight="12.75" x14ac:dyDescent="0.35"/>
  <cols>
    <col min="1" max="1" width="7.3984375" customWidth="1"/>
    <col min="6" max="6" width="17.59765625" customWidth="1"/>
    <col min="7" max="7" width="11.59765625" customWidth="1"/>
    <col min="10" max="10" width="10" customWidth="1"/>
  </cols>
  <sheetData>
    <row r="1" spans="1:20" ht="13.15" x14ac:dyDescent="0.4">
      <c r="A1" s="13"/>
      <c r="B1" s="14"/>
      <c r="C1" s="14"/>
      <c r="D1" s="14"/>
      <c r="E1" s="15" t="s">
        <v>30</v>
      </c>
      <c r="F1" s="16" t="str">
        <f>'STR REM'!F1</f>
        <v>HIG-73-21.11</v>
      </c>
      <c r="G1" s="14"/>
      <c r="H1" s="14"/>
      <c r="I1" s="17"/>
      <c r="J1" s="18"/>
      <c r="K1" s="19"/>
      <c r="L1" s="20"/>
    </row>
    <row r="2" spans="1:20" ht="13.15" x14ac:dyDescent="0.4">
      <c r="A2" s="21"/>
      <c r="B2" s="22"/>
      <c r="C2" s="22"/>
      <c r="D2" s="22"/>
      <c r="E2" s="23" t="s">
        <v>31</v>
      </c>
      <c r="F2" s="24" t="str">
        <f>'STR REM'!F2</f>
        <v>HIG-00073-21.110</v>
      </c>
      <c r="G2" s="22"/>
      <c r="H2" s="22"/>
      <c r="I2" s="25"/>
      <c r="J2" s="26" t="s">
        <v>32</v>
      </c>
      <c r="K2" s="90">
        <f>'STR REM'!J2</f>
        <v>45739</v>
      </c>
      <c r="L2" s="28"/>
    </row>
    <row r="3" spans="1:20" ht="13.15" x14ac:dyDescent="0.4">
      <c r="A3" s="21"/>
      <c r="B3" s="22"/>
      <c r="C3" s="22"/>
      <c r="D3" s="22"/>
      <c r="F3" s="24"/>
      <c r="G3" s="22"/>
      <c r="H3" s="22"/>
      <c r="I3" s="25"/>
      <c r="J3" s="26" t="s">
        <v>33</v>
      </c>
      <c r="K3" s="29" t="str">
        <f>'STR REM'!J3</f>
        <v>GLA</v>
      </c>
      <c r="L3" s="30"/>
    </row>
    <row r="4" spans="1:20" x14ac:dyDescent="0.35">
      <c r="A4" s="31"/>
      <c r="B4" s="22"/>
      <c r="C4" s="22"/>
      <c r="D4" s="22"/>
      <c r="E4" s="22"/>
      <c r="F4" s="33"/>
      <c r="G4" s="22"/>
      <c r="H4" s="22"/>
      <c r="I4" s="25"/>
      <c r="J4" s="26" t="s">
        <v>34</v>
      </c>
      <c r="K4" s="34"/>
      <c r="L4" s="30"/>
    </row>
    <row r="5" spans="1:20" ht="15" x14ac:dyDescent="0.35">
      <c r="A5" s="21"/>
      <c r="B5" s="22"/>
      <c r="C5" s="22"/>
      <c r="D5" s="22"/>
      <c r="E5" s="35" t="s">
        <v>35</v>
      </c>
      <c r="F5" s="33"/>
      <c r="G5" s="22"/>
      <c r="H5" s="22"/>
      <c r="I5" s="25"/>
      <c r="J5" s="26" t="s">
        <v>36</v>
      </c>
      <c r="K5" s="36"/>
      <c r="L5" s="30"/>
    </row>
    <row r="6" spans="1:20" ht="13.15" thickBot="1" x14ac:dyDescent="0.4">
      <c r="A6" s="37"/>
      <c r="B6" s="38"/>
      <c r="C6" s="38"/>
      <c r="D6" s="38"/>
      <c r="E6" s="38"/>
      <c r="F6" s="38"/>
      <c r="G6" s="38"/>
      <c r="H6" s="38"/>
      <c r="I6" s="39"/>
      <c r="J6" s="38"/>
      <c r="K6" s="38"/>
      <c r="L6" s="40"/>
    </row>
    <row r="7" spans="1:20" ht="13.15" x14ac:dyDescent="0.4">
      <c r="A7" s="51"/>
      <c r="B7" s="65"/>
      <c r="C7" s="65"/>
      <c r="D7" s="47"/>
      <c r="E7" s="47"/>
      <c r="F7" s="47"/>
      <c r="G7" s="47"/>
      <c r="H7" s="47"/>
      <c r="I7" s="47"/>
      <c r="J7" s="47"/>
      <c r="K7" s="47"/>
      <c r="L7" s="91"/>
    </row>
    <row r="8" spans="1:20" x14ac:dyDescent="0.35">
      <c r="A8" s="44"/>
      <c r="G8" s="84"/>
      <c r="L8" s="30"/>
    </row>
    <row r="9" spans="1:20" x14ac:dyDescent="0.35">
      <c r="A9" s="44"/>
      <c r="B9" s="26" t="s">
        <v>37</v>
      </c>
      <c r="C9" s="443" t="s">
        <v>2</v>
      </c>
      <c r="D9" s="443"/>
      <c r="E9" s="443"/>
      <c r="F9" s="443"/>
      <c r="G9" s="443"/>
      <c r="H9" s="443"/>
      <c r="I9" s="22"/>
      <c r="J9" s="26" t="s">
        <v>38</v>
      </c>
      <c r="K9" s="85" t="s">
        <v>184</v>
      </c>
      <c r="L9" s="30"/>
    </row>
    <row r="10" spans="1:20" x14ac:dyDescent="0.35">
      <c r="A10" s="44"/>
      <c r="C10" s="443"/>
      <c r="D10" s="443"/>
      <c r="E10" s="443"/>
      <c r="F10" s="443"/>
      <c r="G10" s="443"/>
      <c r="H10" s="443"/>
      <c r="I10" s="22"/>
      <c r="J10" s="26" t="s">
        <v>40</v>
      </c>
      <c r="K10" s="86">
        <f>H30</f>
        <v>129.58024691358096</v>
      </c>
      <c r="L10" s="30"/>
    </row>
    <row r="11" spans="1:20" x14ac:dyDescent="0.35">
      <c r="A11" s="44"/>
      <c r="C11" s="443"/>
      <c r="D11" s="443"/>
      <c r="E11" s="443"/>
      <c r="F11" s="443"/>
      <c r="G11" s="443"/>
      <c r="H11" s="443"/>
      <c r="J11" s="26" t="s">
        <v>41</v>
      </c>
      <c r="K11" s="92" t="s">
        <v>21</v>
      </c>
      <c r="L11" s="30"/>
    </row>
    <row r="12" spans="1:20" x14ac:dyDescent="0.35">
      <c r="A12" s="44"/>
      <c r="C12" s="93"/>
      <c r="D12" s="93"/>
      <c r="E12" s="93"/>
      <c r="F12" s="93"/>
      <c r="G12" s="93"/>
      <c r="H12" s="93"/>
      <c r="J12" s="26"/>
      <c r="K12" s="94"/>
      <c r="L12" s="30"/>
      <c r="N12">
        <f>N14-0.75</f>
        <v>802.85</v>
      </c>
      <c r="R12">
        <f>R14-0.75</f>
        <v>804.65</v>
      </c>
    </row>
    <row r="13" spans="1:20" x14ac:dyDescent="0.35">
      <c r="A13" s="44"/>
      <c r="C13" s="93"/>
      <c r="D13" s="93"/>
      <c r="E13" s="93"/>
      <c r="F13" s="93"/>
      <c r="G13" s="93"/>
      <c r="H13" s="93"/>
      <c r="J13" s="26"/>
      <c r="K13" s="94"/>
      <c r="L13" s="30"/>
      <c r="N13">
        <f>N14+2.58</f>
        <v>806.18000000000006</v>
      </c>
      <c r="O13">
        <f>((N12+N13)/2)-P14</f>
        <v>7.2150000000001455</v>
      </c>
      <c r="R13">
        <f>R14+2.58</f>
        <v>807.98</v>
      </c>
      <c r="S13">
        <f>((R12+R13)/2)-T14</f>
        <v>7.1150000000000091</v>
      </c>
    </row>
    <row r="14" spans="1:20" ht="13.15" x14ac:dyDescent="0.4">
      <c r="A14" s="44"/>
      <c r="B14" s="444" t="s">
        <v>16</v>
      </c>
      <c r="C14" s="444"/>
      <c r="D14" s="444" t="s">
        <v>106</v>
      </c>
      <c r="E14" s="444"/>
      <c r="F14" s="343" t="s">
        <v>129</v>
      </c>
      <c r="G14" s="8" t="s">
        <v>185</v>
      </c>
      <c r="H14" s="333" t="s">
        <v>85</v>
      </c>
      <c r="I14" s="343" t="s">
        <v>86</v>
      </c>
      <c r="J14" s="26"/>
      <c r="K14" s="94"/>
      <c r="L14" s="30"/>
      <c r="M14" t="s">
        <v>263</v>
      </c>
      <c r="N14">
        <v>803.6</v>
      </c>
      <c r="O14" t="s">
        <v>264</v>
      </c>
      <c r="P14">
        <v>797.3</v>
      </c>
      <c r="R14">
        <v>805.4</v>
      </c>
      <c r="S14" t="s">
        <v>264</v>
      </c>
      <c r="T14">
        <v>799.2</v>
      </c>
    </row>
    <row r="15" spans="1:20" x14ac:dyDescent="0.35">
      <c r="A15" s="44"/>
      <c r="B15" s="442" t="s">
        <v>87</v>
      </c>
      <c r="C15" s="442"/>
      <c r="D15" s="445">
        <f>(4+8/12)+2</f>
        <v>6.666666666666667</v>
      </c>
      <c r="E15" s="445"/>
      <c r="F15" s="137">
        <v>64</v>
      </c>
      <c r="G15" s="1">
        <f>805.5-797.3</f>
        <v>8.2000000000000455</v>
      </c>
      <c r="H15" s="96">
        <f>D15*F15*G15</f>
        <v>3498.6666666666861</v>
      </c>
      <c r="I15" s="4">
        <f>H15/27</f>
        <v>129.58024691358096</v>
      </c>
      <c r="J15" s="140" t="s">
        <v>88</v>
      </c>
      <c r="K15" s="94"/>
      <c r="L15" s="30"/>
    </row>
    <row r="16" spans="1:20" x14ac:dyDescent="0.35">
      <c r="A16" s="44"/>
      <c r="B16" s="442"/>
      <c r="C16" s="442"/>
      <c r="D16" s="445"/>
      <c r="E16" s="445"/>
      <c r="F16" s="137"/>
      <c r="G16" s="1"/>
      <c r="H16" s="96"/>
      <c r="I16" s="4"/>
      <c r="J16" s="26"/>
      <c r="K16" s="94"/>
      <c r="L16" s="30"/>
      <c r="N16">
        <v>805</v>
      </c>
      <c r="O16">
        <f>P14-N16</f>
        <v>-7.7000000000000455</v>
      </c>
    </row>
    <row r="17" spans="1:12" x14ac:dyDescent="0.35">
      <c r="A17" s="44"/>
      <c r="D17" s="93"/>
      <c r="E17" s="93"/>
      <c r="F17" s="93"/>
      <c r="G17" s="346"/>
      <c r="H17" s="335" t="s">
        <v>169</v>
      </c>
      <c r="I17" s="4">
        <f>I15+I16</f>
        <v>129.58024691358096</v>
      </c>
      <c r="J17" s="26"/>
      <c r="K17" s="334"/>
      <c r="L17" s="30"/>
    </row>
    <row r="18" spans="1:12" x14ac:dyDescent="0.35">
      <c r="A18" s="44"/>
      <c r="D18" s="93"/>
      <c r="E18" s="93"/>
      <c r="F18" s="93"/>
      <c r="G18" s="346"/>
      <c r="H18" s="93"/>
      <c r="I18" s="4"/>
      <c r="J18" s="26"/>
      <c r="K18" s="94"/>
      <c r="L18" s="30"/>
    </row>
    <row r="19" spans="1:12" x14ac:dyDescent="0.35">
      <c r="A19" s="44"/>
      <c r="C19" s="93"/>
      <c r="D19" s="93"/>
      <c r="E19" s="93"/>
      <c r="F19" s="93"/>
      <c r="G19" s="93"/>
      <c r="H19" s="93"/>
      <c r="J19" s="26"/>
      <c r="K19" s="94"/>
      <c r="L19" s="30"/>
    </row>
    <row r="20" spans="1:12" x14ac:dyDescent="0.35">
      <c r="A20" s="44"/>
      <c r="B20" s="93" t="s">
        <v>96</v>
      </c>
      <c r="D20" s="3"/>
      <c r="E20" s="97"/>
      <c r="J20" s="26"/>
      <c r="K20" s="94"/>
      <c r="L20" s="30"/>
    </row>
    <row r="21" spans="1:12" x14ac:dyDescent="0.35">
      <c r="A21" s="44"/>
      <c r="E21" s="97"/>
      <c r="J21" s="26"/>
      <c r="K21" s="94"/>
      <c r="L21" s="30"/>
    </row>
    <row r="22" spans="1:12" x14ac:dyDescent="0.35">
      <c r="A22" s="44"/>
      <c r="E22" s="97"/>
      <c r="J22" s="26"/>
      <c r="K22" s="94"/>
      <c r="L22" s="30"/>
    </row>
    <row r="23" spans="1:12" x14ac:dyDescent="0.35">
      <c r="A23" s="44"/>
      <c r="B23" s="442"/>
      <c r="C23" s="442"/>
      <c r="D23" s="137"/>
      <c r="E23" s="137"/>
      <c r="F23" s="137"/>
      <c r="G23" s="95"/>
      <c r="H23" s="137"/>
      <c r="J23" s="26"/>
      <c r="K23" s="94"/>
      <c r="L23" s="30"/>
    </row>
    <row r="24" spans="1:12" x14ac:dyDescent="0.35">
      <c r="A24" s="44"/>
      <c r="B24" s="442"/>
      <c r="C24" s="442"/>
      <c r="D24" s="137"/>
      <c r="E24" s="137"/>
      <c r="F24" s="137"/>
      <c r="G24" s="96"/>
      <c r="H24" s="4"/>
      <c r="J24" s="140"/>
      <c r="K24" s="94"/>
      <c r="L24" s="30"/>
    </row>
    <row r="25" spans="1:12" x14ac:dyDescent="0.35">
      <c r="A25" s="44"/>
      <c r="B25" s="442"/>
      <c r="C25" s="442"/>
      <c r="D25" s="137"/>
      <c r="E25" s="137"/>
      <c r="F25" s="137"/>
      <c r="G25" s="96"/>
      <c r="H25" s="4"/>
      <c r="J25" s="26"/>
      <c r="K25" s="94"/>
      <c r="L25" s="30"/>
    </row>
    <row r="26" spans="1:12" x14ac:dyDescent="0.35">
      <c r="A26" s="44"/>
      <c r="B26" s="442"/>
      <c r="C26" s="442"/>
      <c r="D26" s="1"/>
      <c r="E26" s="1"/>
      <c r="F26" s="137"/>
      <c r="G26" s="96"/>
      <c r="H26" s="4"/>
      <c r="J26" s="26"/>
      <c r="K26" s="94"/>
      <c r="L26" s="30"/>
    </row>
    <row r="27" spans="1:12" x14ac:dyDescent="0.35">
      <c r="A27" s="44"/>
      <c r="B27" s="442"/>
      <c r="C27" s="442"/>
      <c r="D27" s="137"/>
      <c r="E27" s="1"/>
      <c r="F27" s="137"/>
      <c r="G27" s="96"/>
      <c r="H27" s="4"/>
      <c r="J27" s="26"/>
      <c r="K27" s="94"/>
      <c r="L27" s="30"/>
    </row>
    <row r="28" spans="1:12" x14ac:dyDescent="0.35">
      <c r="A28" s="44"/>
      <c r="J28" s="26"/>
      <c r="K28" s="94"/>
      <c r="L28" s="30"/>
    </row>
    <row r="29" spans="1:12" x14ac:dyDescent="0.35">
      <c r="A29" s="44"/>
      <c r="J29" s="26"/>
      <c r="K29" s="94"/>
      <c r="L29" s="30"/>
    </row>
    <row r="30" spans="1:12" x14ac:dyDescent="0.35">
      <c r="A30" s="44"/>
      <c r="G30" s="3" t="s">
        <v>91</v>
      </c>
      <c r="H30" s="4">
        <f>I17</f>
        <v>129.58024691358096</v>
      </c>
      <c r="I30" s="3" t="s">
        <v>21</v>
      </c>
      <c r="J30" s="26"/>
      <c r="K30" s="94"/>
      <c r="L30" s="30"/>
    </row>
    <row r="31" spans="1:12" ht="13.15" thickBot="1" x14ac:dyDescent="0.4">
      <c r="A31" s="69"/>
      <c r="B31" s="70"/>
      <c r="C31" s="98"/>
      <c r="D31" s="98"/>
      <c r="E31" s="98"/>
      <c r="F31" s="98"/>
      <c r="G31" s="98"/>
      <c r="H31" s="98"/>
      <c r="I31" s="70"/>
      <c r="J31" s="99"/>
      <c r="K31" s="100"/>
      <c r="L31" s="40"/>
    </row>
  </sheetData>
  <mergeCells count="12">
    <mergeCell ref="B27:C27"/>
    <mergeCell ref="C9:H11"/>
    <mergeCell ref="B14:C14"/>
    <mergeCell ref="D14:E14"/>
    <mergeCell ref="B15:C15"/>
    <mergeCell ref="D15:E15"/>
    <mergeCell ref="B16:C16"/>
    <mergeCell ref="D16:E16"/>
    <mergeCell ref="B23:C23"/>
    <mergeCell ref="B24:C24"/>
    <mergeCell ref="B25:C25"/>
    <mergeCell ref="B26:C26"/>
  </mergeCells>
  <pageMargins left="0.7" right="0.7" top="0.75" bottom="0.75" header="0.3" footer="0.3"/>
  <pageSetup scale="77"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50F95-1703-4C8E-B05A-4058F861B9FA}">
  <sheetPr>
    <tabColor rgb="FFFFFF00"/>
  </sheetPr>
  <dimension ref="A1:T31"/>
  <sheetViews>
    <sheetView zoomScaleNormal="100" zoomScaleSheetLayoutView="115" workbookViewId="0">
      <selection activeCell="F20" sqref="F20"/>
    </sheetView>
  </sheetViews>
  <sheetFormatPr defaultRowHeight="12.75" x14ac:dyDescent="0.35"/>
  <cols>
    <col min="1" max="1" width="7.3984375" customWidth="1"/>
    <col min="6" max="6" width="17.59765625" customWidth="1"/>
    <col min="7" max="7" width="11.59765625" customWidth="1"/>
    <col min="10" max="10" width="10" customWidth="1"/>
  </cols>
  <sheetData>
    <row r="1" spans="1:20" ht="13.15" x14ac:dyDescent="0.4">
      <c r="A1" s="13"/>
      <c r="B1" s="14"/>
      <c r="C1" s="14"/>
      <c r="D1" s="14"/>
      <c r="E1" s="15" t="s">
        <v>30</v>
      </c>
      <c r="F1" s="16" t="str">
        <f>'STR REM'!F1</f>
        <v>HIG-73-21.11</v>
      </c>
      <c r="G1" s="14"/>
      <c r="H1" s="14"/>
      <c r="I1" s="17"/>
      <c r="J1" s="18"/>
      <c r="K1" s="19"/>
      <c r="L1" s="20"/>
    </row>
    <row r="2" spans="1:20" ht="13.15" x14ac:dyDescent="0.4">
      <c r="A2" s="21"/>
      <c r="B2" s="22"/>
      <c r="C2" s="22"/>
      <c r="D2" s="22"/>
      <c r="E2" s="23" t="s">
        <v>31</v>
      </c>
      <c r="F2" s="24" t="str">
        <f>'STR REM'!F2</f>
        <v>HIG-00073-21.110</v>
      </c>
      <c r="G2" s="22"/>
      <c r="H2" s="22"/>
      <c r="I2" s="25"/>
      <c r="J2" s="26" t="s">
        <v>32</v>
      </c>
      <c r="K2" s="90">
        <f>'STR REM'!J2</f>
        <v>45739</v>
      </c>
      <c r="L2" s="28"/>
    </row>
    <row r="3" spans="1:20" ht="13.15" x14ac:dyDescent="0.4">
      <c r="A3" s="21"/>
      <c r="B3" s="22"/>
      <c r="C3" s="22"/>
      <c r="D3" s="22"/>
      <c r="F3" s="24"/>
      <c r="G3" s="22"/>
      <c r="H3" s="22"/>
      <c r="I3" s="25"/>
      <c r="J3" s="26" t="s">
        <v>33</v>
      </c>
      <c r="K3" s="29" t="str">
        <f>'STR REM'!J3</f>
        <v>GLA</v>
      </c>
      <c r="L3" s="30"/>
    </row>
    <row r="4" spans="1:20" x14ac:dyDescent="0.35">
      <c r="A4" s="31"/>
      <c r="B4" s="22"/>
      <c r="C4" s="22"/>
      <c r="D4" s="22"/>
      <c r="E4" s="22"/>
      <c r="F4" s="33"/>
      <c r="G4" s="22"/>
      <c r="H4" s="22"/>
      <c r="I4" s="25"/>
      <c r="J4" s="26" t="s">
        <v>34</v>
      </c>
      <c r="K4" s="34"/>
      <c r="L4" s="30"/>
    </row>
    <row r="5" spans="1:20" ht="15" x14ac:dyDescent="0.35">
      <c r="A5" s="21"/>
      <c r="B5" s="22"/>
      <c r="C5" s="22"/>
      <c r="D5" s="22"/>
      <c r="E5" s="35" t="s">
        <v>35</v>
      </c>
      <c r="F5" s="33"/>
      <c r="G5" s="22"/>
      <c r="H5" s="22"/>
      <c r="I5" s="25"/>
      <c r="J5" s="26" t="s">
        <v>36</v>
      </c>
      <c r="K5" s="36"/>
      <c r="L5" s="30"/>
    </row>
    <row r="6" spans="1:20" ht="13.15" thickBot="1" x14ac:dyDescent="0.4">
      <c r="A6" s="37"/>
      <c r="B6" s="38"/>
      <c r="C6" s="38"/>
      <c r="D6" s="38"/>
      <c r="E6" s="38"/>
      <c r="F6" s="38"/>
      <c r="G6" s="38"/>
      <c r="H6" s="38"/>
      <c r="I6" s="39"/>
      <c r="J6" s="38"/>
      <c r="K6" s="38"/>
      <c r="L6" s="40"/>
    </row>
    <row r="7" spans="1:20" ht="13.15" x14ac:dyDescent="0.4">
      <c r="A7" s="51"/>
      <c r="B7" s="65"/>
      <c r="C7" s="65"/>
      <c r="D7" s="47"/>
      <c r="E7" s="47"/>
      <c r="F7" s="47"/>
      <c r="G7" s="47"/>
      <c r="H7" s="47"/>
      <c r="I7" s="47"/>
      <c r="J7" s="47"/>
      <c r="K7" s="47"/>
      <c r="L7" s="91"/>
    </row>
    <row r="8" spans="1:20" x14ac:dyDescent="0.35">
      <c r="A8" s="44"/>
      <c r="G8" s="84"/>
      <c r="L8" s="30"/>
    </row>
    <row r="9" spans="1:20" x14ac:dyDescent="0.35">
      <c r="A9" s="44"/>
      <c r="B9" s="26" t="s">
        <v>37</v>
      </c>
      <c r="C9" s="443" t="s">
        <v>268</v>
      </c>
      <c r="D9" s="443"/>
      <c r="E9" s="443"/>
      <c r="F9" s="443"/>
      <c r="G9" s="443"/>
      <c r="H9" s="443"/>
      <c r="I9" s="22"/>
      <c r="J9" s="26" t="s">
        <v>38</v>
      </c>
      <c r="K9" s="85" t="s">
        <v>267</v>
      </c>
      <c r="L9" s="30"/>
    </row>
    <row r="10" spans="1:20" x14ac:dyDescent="0.35">
      <c r="A10" s="44"/>
      <c r="C10" s="443"/>
      <c r="D10" s="443"/>
      <c r="E10" s="443"/>
      <c r="F10" s="443"/>
      <c r="G10" s="443"/>
      <c r="H10" s="443"/>
      <c r="I10" s="22"/>
      <c r="J10" s="26" t="s">
        <v>40</v>
      </c>
      <c r="K10" s="86">
        <f>H30</f>
        <v>139.06172839506101</v>
      </c>
      <c r="L10" s="30"/>
    </row>
    <row r="11" spans="1:20" x14ac:dyDescent="0.35">
      <c r="A11" s="44"/>
      <c r="C11" s="443"/>
      <c r="D11" s="443"/>
      <c r="E11" s="443"/>
      <c r="F11" s="443"/>
      <c r="G11" s="443"/>
      <c r="H11" s="443"/>
      <c r="J11" s="26" t="s">
        <v>41</v>
      </c>
      <c r="K11" s="92" t="s">
        <v>21</v>
      </c>
      <c r="L11" s="30"/>
    </row>
    <row r="12" spans="1:20" x14ac:dyDescent="0.35">
      <c r="A12" s="44"/>
      <c r="C12" s="93"/>
      <c r="D12" s="93"/>
      <c r="E12" s="93"/>
      <c r="F12" s="93"/>
      <c r="G12" s="93"/>
      <c r="H12" s="93"/>
      <c r="J12" s="26"/>
      <c r="K12" s="94"/>
      <c r="L12" s="30"/>
      <c r="N12">
        <f>N14-0.75</f>
        <v>802.85</v>
      </c>
      <c r="R12">
        <f>R14-0.75</f>
        <v>804.65</v>
      </c>
    </row>
    <row r="13" spans="1:20" x14ac:dyDescent="0.35">
      <c r="A13" s="44"/>
      <c r="C13" s="93"/>
      <c r="D13" s="93"/>
      <c r="E13" s="93"/>
      <c r="F13" s="93"/>
      <c r="G13" s="93"/>
      <c r="H13" s="93"/>
      <c r="J13" s="26"/>
      <c r="K13" s="94"/>
      <c r="L13" s="30"/>
      <c r="N13">
        <f>N14+2.58</f>
        <v>806.18000000000006</v>
      </c>
      <c r="O13">
        <f>((N12+N13)/2)-P14</f>
        <v>7.2150000000001455</v>
      </c>
      <c r="R13">
        <f>R14+2.58</f>
        <v>807.98</v>
      </c>
      <c r="S13">
        <f>((R12+R13)/2)-T14</f>
        <v>7.1150000000000091</v>
      </c>
    </row>
    <row r="14" spans="1:20" ht="13.15" x14ac:dyDescent="0.4">
      <c r="A14" s="44"/>
      <c r="B14" s="444" t="s">
        <v>16</v>
      </c>
      <c r="C14" s="444"/>
      <c r="D14" s="444" t="s">
        <v>106</v>
      </c>
      <c r="E14" s="444"/>
      <c r="F14" s="343" t="s">
        <v>129</v>
      </c>
      <c r="G14" s="8" t="s">
        <v>185</v>
      </c>
      <c r="H14" s="333" t="s">
        <v>85</v>
      </c>
      <c r="I14" s="343" t="s">
        <v>86</v>
      </c>
      <c r="J14" s="26"/>
      <c r="K14" s="94"/>
      <c r="L14" s="30"/>
      <c r="M14" t="s">
        <v>263</v>
      </c>
      <c r="N14">
        <v>803.6</v>
      </c>
      <c r="O14" t="s">
        <v>264</v>
      </c>
      <c r="P14">
        <v>797.3</v>
      </c>
      <c r="R14">
        <v>805.4</v>
      </c>
      <c r="S14" t="s">
        <v>264</v>
      </c>
      <c r="T14">
        <v>799.2</v>
      </c>
    </row>
    <row r="15" spans="1:20" x14ac:dyDescent="0.35">
      <c r="A15" s="44"/>
      <c r="B15" s="442"/>
      <c r="C15" s="442"/>
      <c r="D15" s="445"/>
      <c r="E15" s="445"/>
      <c r="F15" s="137"/>
      <c r="G15" s="1"/>
      <c r="H15" s="96"/>
      <c r="I15" s="4"/>
      <c r="J15" s="140"/>
      <c r="K15" s="94"/>
      <c r="L15" s="30"/>
    </row>
    <row r="16" spans="1:20" x14ac:dyDescent="0.35">
      <c r="A16" s="44"/>
      <c r="B16" s="442" t="s">
        <v>89</v>
      </c>
      <c r="C16" s="442"/>
      <c r="D16" s="445">
        <f>(4+8/12)+2</f>
        <v>6.666666666666667</v>
      </c>
      <c r="E16" s="445"/>
      <c r="F16" s="137">
        <v>64</v>
      </c>
      <c r="G16" s="1">
        <f>808-799.2</f>
        <v>8.7999999999999545</v>
      </c>
      <c r="H16" s="96">
        <f>D16*F16*G16</f>
        <v>3754.6666666666474</v>
      </c>
      <c r="I16" s="4">
        <f>H16/27</f>
        <v>139.06172839506101</v>
      </c>
      <c r="J16" s="26"/>
      <c r="K16" s="94"/>
      <c r="L16" s="30"/>
      <c r="N16">
        <v>805</v>
      </c>
      <c r="O16">
        <f>P14-N16</f>
        <v>-7.7000000000000455</v>
      </c>
    </row>
    <row r="17" spans="1:12" x14ac:dyDescent="0.35">
      <c r="A17" s="44"/>
      <c r="D17" s="93"/>
      <c r="E17" s="93"/>
      <c r="F17" s="93"/>
      <c r="G17" s="346"/>
      <c r="H17" s="335" t="s">
        <v>169</v>
      </c>
      <c r="I17" s="4">
        <f>I15+I16</f>
        <v>139.06172839506101</v>
      </c>
      <c r="J17" s="26"/>
      <c r="K17" s="334"/>
      <c r="L17" s="30"/>
    </row>
    <row r="18" spans="1:12" x14ac:dyDescent="0.35">
      <c r="A18" s="44"/>
      <c r="D18" s="93"/>
      <c r="E18" s="93"/>
      <c r="F18" s="93"/>
      <c r="G18" s="346"/>
      <c r="H18" s="93"/>
      <c r="I18" s="4"/>
      <c r="J18" s="26"/>
      <c r="K18" s="94"/>
      <c r="L18" s="30"/>
    </row>
    <row r="19" spans="1:12" x14ac:dyDescent="0.35">
      <c r="A19" s="44"/>
      <c r="C19" s="93"/>
      <c r="D19" s="93"/>
      <c r="E19" s="93"/>
      <c r="F19" s="93"/>
      <c r="G19" s="93"/>
      <c r="H19" s="93"/>
      <c r="J19" s="26"/>
      <c r="K19" s="94"/>
      <c r="L19" s="30"/>
    </row>
    <row r="20" spans="1:12" x14ac:dyDescent="0.35">
      <c r="A20" s="44"/>
      <c r="B20" s="93" t="s">
        <v>96</v>
      </c>
      <c r="D20" s="3"/>
      <c r="E20" s="97"/>
      <c r="J20" s="26"/>
      <c r="K20" s="94"/>
      <c r="L20" s="30"/>
    </row>
    <row r="21" spans="1:12" x14ac:dyDescent="0.35">
      <c r="A21" s="44"/>
      <c r="E21" s="97"/>
      <c r="J21" s="26"/>
      <c r="K21" s="94"/>
      <c r="L21" s="30"/>
    </row>
    <row r="22" spans="1:12" x14ac:dyDescent="0.35">
      <c r="A22" s="44"/>
      <c r="E22" s="97"/>
      <c r="J22" s="26"/>
      <c r="K22" s="94"/>
      <c r="L22" s="30"/>
    </row>
    <row r="23" spans="1:12" x14ac:dyDescent="0.35">
      <c r="A23" s="44"/>
      <c r="B23" s="442"/>
      <c r="C23" s="442"/>
      <c r="D23" s="137"/>
      <c r="E23" s="137"/>
      <c r="F23" s="137"/>
      <c r="G23" s="95"/>
      <c r="H23" s="137"/>
      <c r="J23" s="26"/>
      <c r="K23" s="94"/>
      <c r="L23" s="30"/>
    </row>
    <row r="24" spans="1:12" x14ac:dyDescent="0.35">
      <c r="A24" s="44"/>
      <c r="B24" s="442"/>
      <c r="C24" s="442"/>
      <c r="D24" s="137"/>
      <c r="E24" s="137"/>
      <c r="F24" s="137"/>
      <c r="G24" s="96"/>
      <c r="H24" s="4"/>
      <c r="J24" s="140"/>
      <c r="K24" s="94"/>
      <c r="L24" s="30"/>
    </row>
    <row r="25" spans="1:12" x14ac:dyDescent="0.35">
      <c r="A25" s="44"/>
      <c r="B25" s="442"/>
      <c r="C25" s="442"/>
      <c r="D25" s="137"/>
      <c r="E25" s="137"/>
      <c r="F25" s="137"/>
      <c r="G25" s="96"/>
      <c r="H25" s="4"/>
      <c r="J25" s="26"/>
      <c r="K25" s="94"/>
      <c r="L25" s="30"/>
    </row>
    <row r="26" spans="1:12" x14ac:dyDescent="0.35">
      <c r="A26" s="44"/>
      <c r="B26" s="442"/>
      <c r="C26" s="442"/>
      <c r="D26" s="1"/>
      <c r="E26" s="1"/>
      <c r="F26" s="137"/>
      <c r="G26" s="96"/>
      <c r="H26" s="4"/>
      <c r="J26" s="26"/>
      <c r="K26" s="94"/>
      <c r="L26" s="30"/>
    </row>
    <row r="27" spans="1:12" x14ac:dyDescent="0.35">
      <c r="A27" s="44"/>
      <c r="B27" s="442"/>
      <c r="C27" s="442"/>
      <c r="D27" s="137"/>
      <c r="E27" s="1"/>
      <c r="F27" s="137"/>
      <c r="G27" s="96"/>
      <c r="H27" s="4"/>
      <c r="J27" s="26"/>
      <c r="K27" s="94"/>
      <c r="L27" s="30"/>
    </row>
    <row r="28" spans="1:12" x14ac:dyDescent="0.35">
      <c r="A28" s="44"/>
      <c r="J28" s="26"/>
      <c r="K28" s="94"/>
      <c r="L28" s="30"/>
    </row>
    <row r="29" spans="1:12" x14ac:dyDescent="0.35">
      <c r="A29" s="44"/>
      <c r="J29" s="26"/>
      <c r="K29" s="94"/>
      <c r="L29" s="30"/>
    </row>
    <row r="30" spans="1:12" x14ac:dyDescent="0.35">
      <c r="A30" s="44"/>
      <c r="G30" s="3" t="s">
        <v>91</v>
      </c>
      <c r="H30" s="4">
        <f>I17</f>
        <v>139.06172839506101</v>
      </c>
      <c r="I30" s="3" t="s">
        <v>21</v>
      </c>
      <c r="J30" s="26"/>
      <c r="K30" s="94"/>
      <c r="L30" s="30"/>
    </row>
    <row r="31" spans="1:12" ht="13.15" thickBot="1" x14ac:dyDescent="0.4">
      <c r="A31" s="69"/>
      <c r="B31" s="70"/>
      <c r="C31" s="98"/>
      <c r="D31" s="98"/>
      <c r="E31" s="98"/>
      <c r="F31" s="98"/>
      <c r="G31" s="98"/>
      <c r="H31" s="98"/>
      <c r="I31" s="70"/>
      <c r="J31" s="99"/>
      <c r="K31" s="100"/>
      <c r="L31" s="40"/>
    </row>
  </sheetData>
  <mergeCells count="12">
    <mergeCell ref="B16:C16"/>
    <mergeCell ref="D16:E16"/>
    <mergeCell ref="C9:H11"/>
    <mergeCell ref="B14:C14"/>
    <mergeCell ref="D14:E14"/>
    <mergeCell ref="B15:C15"/>
    <mergeCell ref="D15:E15"/>
    <mergeCell ref="B23:C23"/>
    <mergeCell ref="B24:C24"/>
    <mergeCell ref="B25:C25"/>
    <mergeCell ref="B26:C26"/>
    <mergeCell ref="B27:C27"/>
  </mergeCells>
  <pageMargins left="0.7" right="0.7" top="0.75" bottom="0.75" header="0.3" footer="0.3"/>
  <pageSetup scale="77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60A79-31B4-45C7-8743-B08767C39609}">
  <sheetPr>
    <tabColor theme="6"/>
  </sheetPr>
  <dimension ref="A1:L21"/>
  <sheetViews>
    <sheetView topLeftCell="B1" zoomScaleNormal="100" workbookViewId="0">
      <selection activeCell="K15" sqref="K15"/>
    </sheetView>
  </sheetViews>
  <sheetFormatPr defaultRowHeight="12.75" x14ac:dyDescent="0.35"/>
  <cols>
    <col min="2" max="2" width="5.59765625" customWidth="1"/>
    <col min="3" max="3" width="15.3984375" customWidth="1"/>
    <col min="5" max="5" width="11.59765625" bestFit="1" customWidth="1"/>
    <col min="6" max="6" width="12.59765625" customWidth="1"/>
    <col min="10" max="10" width="9.3984375" customWidth="1"/>
    <col min="11" max="11" width="10.59765625" customWidth="1"/>
  </cols>
  <sheetData>
    <row r="1" spans="1:12" ht="13.15" x14ac:dyDescent="0.4">
      <c r="A1" s="41"/>
      <c r="D1" s="14"/>
      <c r="E1" s="15" t="s">
        <v>30</v>
      </c>
      <c r="F1" s="16" t="str">
        <f>'STR REM'!F1</f>
        <v>HIG-73-21.11</v>
      </c>
      <c r="G1" s="14"/>
      <c r="H1" s="14"/>
      <c r="I1" s="17"/>
      <c r="J1" s="18"/>
      <c r="K1" s="19"/>
      <c r="L1" s="20"/>
    </row>
    <row r="2" spans="1:12" ht="13.15" x14ac:dyDescent="0.4">
      <c r="A2" s="107"/>
      <c r="D2" s="22"/>
      <c r="E2" s="23" t="s">
        <v>31</v>
      </c>
      <c r="F2" s="24" t="str">
        <f>'STR REM'!F2</f>
        <v>HIG-00073-21.110</v>
      </c>
      <c r="G2" s="22"/>
      <c r="H2" s="22"/>
      <c r="I2" s="25"/>
      <c r="J2" s="26" t="s">
        <v>32</v>
      </c>
      <c r="K2" s="27">
        <f>'STR REM'!J2</f>
        <v>45739</v>
      </c>
      <c r="L2" s="28"/>
    </row>
    <row r="3" spans="1:12" ht="13.15" x14ac:dyDescent="0.4">
      <c r="A3" s="107"/>
      <c r="D3" s="22"/>
      <c r="F3" s="24"/>
      <c r="G3" s="22"/>
      <c r="H3" s="22"/>
      <c r="I3" s="25"/>
      <c r="J3" s="26" t="s">
        <v>33</v>
      </c>
      <c r="K3" s="29" t="str">
        <f>'STR REM'!J3</f>
        <v>GLA</v>
      </c>
      <c r="L3" s="30"/>
    </row>
    <row r="4" spans="1:12" x14ac:dyDescent="0.35">
      <c r="A4" s="31"/>
      <c r="D4" s="22"/>
      <c r="E4" s="22"/>
      <c r="F4" s="33"/>
      <c r="G4" s="22"/>
      <c r="H4" s="22"/>
      <c r="I4" s="25"/>
      <c r="J4" s="26" t="s">
        <v>34</v>
      </c>
      <c r="K4" s="34"/>
      <c r="L4" s="30"/>
    </row>
    <row r="5" spans="1:12" ht="15" x14ac:dyDescent="0.35">
      <c r="A5" s="107"/>
      <c r="D5" s="22"/>
      <c r="E5" s="35" t="s">
        <v>35</v>
      </c>
      <c r="F5" s="33"/>
      <c r="G5" s="22"/>
      <c r="H5" s="22"/>
      <c r="I5" s="25"/>
      <c r="J5" s="26" t="s">
        <v>36</v>
      </c>
      <c r="K5" s="36"/>
      <c r="L5" s="30"/>
    </row>
    <row r="6" spans="1:12" x14ac:dyDescent="0.35">
      <c r="A6" s="115"/>
      <c r="B6" s="38"/>
      <c r="C6" s="38"/>
      <c r="D6" s="38"/>
      <c r="E6" s="38"/>
      <c r="F6" s="38"/>
      <c r="G6" s="38"/>
      <c r="H6" s="38"/>
      <c r="I6" s="39"/>
      <c r="J6" s="38"/>
      <c r="K6" s="38"/>
      <c r="L6" s="40"/>
    </row>
    <row r="7" spans="1:12" ht="14.25" x14ac:dyDescent="0.45">
      <c r="A7" s="123"/>
      <c r="B7" s="124"/>
      <c r="C7" s="124"/>
      <c r="D7" s="124"/>
      <c r="E7" s="125"/>
      <c r="F7" s="125"/>
      <c r="G7" s="125"/>
      <c r="H7" s="125"/>
      <c r="I7" s="125"/>
      <c r="J7" s="125"/>
      <c r="K7" s="125"/>
      <c r="L7" s="126"/>
    </row>
    <row r="8" spans="1:12" x14ac:dyDescent="0.35">
      <c r="A8" s="127"/>
      <c r="B8" s="125"/>
      <c r="C8" s="125"/>
      <c r="D8" s="125"/>
      <c r="E8" s="125"/>
      <c r="F8" s="125"/>
      <c r="G8" s="45"/>
      <c r="H8" s="125"/>
      <c r="I8" s="125"/>
      <c r="J8" s="125"/>
      <c r="K8" s="125"/>
      <c r="L8" s="128"/>
    </row>
    <row r="9" spans="1:12" ht="13.35" customHeight="1" x14ac:dyDescent="0.35">
      <c r="A9" s="127"/>
      <c r="B9" s="46" t="s">
        <v>37</v>
      </c>
      <c r="C9" s="446" t="s">
        <v>5</v>
      </c>
      <c r="D9" s="447"/>
      <c r="E9" s="447"/>
      <c r="F9" s="447"/>
      <c r="G9" s="447"/>
      <c r="H9" s="448"/>
      <c r="I9" s="47"/>
      <c r="J9" s="46" t="s">
        <v>38</v>
      </c>
      <c r="K9" s="147" t="s">
        <v>98</v>
      </c>
      <c r="L9" s="128"/>
    </row>
    <row r="10" spans="1:12" x14ac:dyDescent="0.35">
      <c r="A10" s="127"/>
      <c r="B10" s="125"/>
      <c r="C10" s="449"/>
      <c r="D10" s="450"/>
      <c r="E10" s="450"/>
      <c r="F10" s="450"/>
      <c r="G10" s="450"/>
      <c r="H10" s="451"/>
      <c r="I10" s="47"/>
      <c r="J10" s="46" t="s">
        <v>40</v>
      </c>
      <c r="K10" s="145">
        <f>K21</f>
        <v>50856</v>
      </c>
      <c r="L10" s="128"/>
    </row>
    <row r="11" spans="1:12" x14ac:dyDescent="0.35">
      <c r="A11" s="127"/>
      <c r="B11" s="125"/>
      <c r="C11" s="452"/>
      <c r="D11" s="453"/>
      <c r="E11" s="453"/>
      <c r="F11" s="453"/>
      <c r="G11" s="453"/>
      <c r="H11" s="454"/>
      <c r="I11" s="125"/>
      <c r="J11" s="46" t="s">
        <v>41</v>
      </c>
      <c r="K11" s="146" t="s">
        <v>4</v>
      </c>
      <c r="L11" s="128"/>
    </row>
    <row r="12" spans="1:12" x14ac:dyDescent="0.35">
      <c r="A12" s="127"/>
      <c r="B12" s="125"/>
      <c r="C12" s="95"/>
      <c r="D12" s="95"/>
      <c r="E12" s="95"/>
      <c r="F12" s="95"/>
      <c r="G12" s="95"/>
      <c r="H12" s="95"/>
      <c r="I12" s="125"/>
      <c r="J12" s="46"/>
      <c r="K12" s="130"/>
      <c r="L12" s="128"/>
    </row>
    <row r="13" spans="1:12" x14ac:dyDescent="0.35">
      <c r="A13" s="127"/>
      <c r="B13" s="125"/>
      <c r="C13" s="95"/>
      <c r="D13" s="95"/>
      <c r="E13" s="95"/>
      <c r="F13" s="95"/>
      <c r="G13" s="95"/>
      <c r="H13" s="95"/>
      <c r="I13" s="125"/>
      <c r="J13" s="46"/>
      <c r="K13" s="130"/>
      <c r="L13" s="128"/>
    </row>
    <row r="14" spans="1:12" ht="13.15" x14ac:dyDescent="0.35">
      <c r="A14" s="127"/>
      <c r="B14" s="125"/>
      <c r="C14" s="95"/>
      <c r="D14" s="95"/>
      <c r="E14" s="95"/>
      <c r="F14" s="95" t="s">
        <v>252</v>
      </c>
      <c r="G14" s="333" t="s">
        <v>158</v>
      </c>
      <c r="H14" s="333" t="s">
        <v>168</v>
      </c>
      <c r="I14" s="125"/>
      <c r="J14" s="46"/>
      <c r="K14" s="130"/>
      <c r="L14" s="128"/>
    </row>
    <row r="15" spans="1:12" x14ac:dyDescent="0.35">
      <c r="A15" s="127"/>
      <c r="B15" s="144"/>
      <c r="C15" s="144" t="s">
        <v>75</v>
      </c>
      <c r="D15" s="144"/>
      <c r="E15" s="167"/>
      <c r="F15" s="10"/>
      <c r="G15" s="167"/>
      <c r="H15" s="155">
        <v>31119</v>
      </c>
      <c r="I15" s="144"/>
      <c r="K15" s="144"/>
      <c r="L15" s="128"/>
    </row>
    <row r="16" spans="1:12" x14ac:dyDescent="0.35">
      <c r="A16" s="127"/>
      <c r="B16" s="144"/>
      <c r="C16" s="144" t="s">
        <v>187</v>
      </c>
      <c r="D16" s="144"/>
      <c r="E16" s="144"/>
      <c r="F16" s="10"/>
      <c r="G16" s="167"/>
      <c r="H16" s="155">
        <v>6291</v>
      </c>
      <c r="I16" s="144"/>
      <c r="K16" s="144"/>
      <c r="L16" s="269"/>
    </row>
    <row r="17" spans="1:12" x14ac:dyDescent="0.35">
      <c r="A17" s="127"/>
      <c r="B17" s="144"/>
      <c r="C17" s="144" t="s">
        <v>16</v>
      </c>
      <c r="D17" s="144"/>
      <c r="E17" s="167">
        <f>(17180)/(110+117)</f>
        <v>75.682819383259911</v>
      </c>
      <c r="F17" s="10">
        <v>125</v>
      </c>
      <c r="G17" s="167">
        <f>'Abut Conc'!K10</f>
        <v>87</v>
      </c>
      <c r="H17" s="155">
        <v>13446</v>
      </c>
      <c r="I17" s="144"/>
      <c r="K17" s="144"/>
      <c r="L17" s="128"/>
    </row>
    <row r="18" spans="1:12" ht="13.35" customHeight="1" x14ac:dyDescent="0.35">
      <c r="A18" s="127"/>
      <c r="B18" s="144"/>
      <c r="C18" s="144"/>
      <c r="D18" s="144"/>
      <c r="E18" s="144"/>
      <c r="F18" s="10"/>
      <c r="G18" s="167"/>
      <c r="H18" s="155"/>
      <c r="I18" s="144"/>
      <c r="K18" s="144"/>
      <c r="L18" s="128"/>
    </row>
    <row r="19" spans="1:12" ht="13.35" customHeight="1" x14ac:dyDescent="0.35">
      <c r="A19" s="127"/>
      <c r="B19" s="144"/>
      <c r="C19" s="144"/>
      <c r="D19" s="144"/>
      <c r="E19" s="144"/>
      <c r="F19" s="10"/>
      <c r="G19" s="167"/>
      <c r="H19" s="155"/>
      <c r="I19" s="144"/>
      <c r="K19" s="144"/>
      <c r="L19" s="269"/>
    </row>
    <row r="20" spans="1:12" x14ac:dyDescent="0.35">
      <c r="A20" s="127"/>
      <c r="B20" s="144"/>
      <c r="C20" s="144"/>
      <c r="D20" s="144"/>
      <c r="E20" s="144"/>
      <c r="F20" s="10"/>
      <c r="G20" s="144" t="s">
        <v>155</v>
      </c>
      <c r="H20" s="144">
        <f>SUM(H15:H18)</f>
        <v>50856</v>
      </c>
      <c r="I20" s="144"/>
      <c r="J20" s="144"/>
      <c r="K20" s="144"/>
      <c r="L20" s="128"/>
    </row>
    <row r="21" spans="1:12" ht="13.15" x14ac:dyDescent="0.4">
      <c r="A21" s="148"/>
      <c r="B21" s="149"/>
      <c r="C21" s="149"/>
      <c r="D21" s="149"/>
      <c r="E21" s="149"/>
      <c r="F21" s="149"/>
      <c r="G21" s="149"/>
      <c r="H21" s="149"/>
      <c r="I21" s="149"/>
      <c r="J21" s="149" t="s">
        <v>91</v>
      </c>
      <c r="K21" s="150">
        <f>H20</f>
        <v>50856</v>
      </c>
      <c r="L21" s="151"/>
    </row>
  </sheetData>
  <mergeCells count="1">
    <mergeCell ref="C9:H11"/>
  </mergeCells>
  <pageMargins left="0.7" right="0.7" top="0.75" bottom="0.75" header="0.3" footer="0.3"/>
  <pageSetup scale="7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33</vt:i4>
      </vt:variant>
      <vt:variant>
        <vt:lpstr>Named Ranges</vt:lpstr>
      </vt:variant>
      <vt:variant>
        <vt:i4>5</vt:i4>
      </vt:variant>
    </vt:vector>
  </HeadingPairs>
  <TitlesOfParts>
    <vt:vector size="38" baseType="lpstr">
      <vt:lpstr>Cover Sheet</vt:lpstr>
      <vt:lpstr>Estimated Quantity Table</vt:lpstr>
      <vt:lpstr>STR REM</vt:lpstr>
      <vt:lpstr>APP SLAB REM</vt:lpstr>
      <vt:lpstr>WEARING COURSE REM</vt:lpstr>
      <vt:lpstr>COFFERDAM</vt:lpstr>
      <vt:lpstr>EXC</vt:lpstr>
      <vt:lpstr>SHALE EXC</vt:lpstr>
      <vt:lpstr>Resteel</vt:lpstr>
      <vt:lpstr>Super Conc</vt:lpstr>
      <vt:lpstr>Diaphragm Guide</vt:lpstr>
      <vt:lpstr>Deck Conc</vt:lpstr>
      <vt:lpstr>Abut Conc</vt:lpstr>
      <vt:lpstr>Footing Conc</vt:lpstr>
      <vt:lpstr>Sealing</vt:lpstr>
      <vt:lpstr>I Beams</vt:lpstr>
      <vt:lpstr>Waterproofing</vt:lpstr>
      <vt:lpstr>Intermediate Diaphragm</vt:lpstr>
      <vt:lpstr>2" P.E.J.F.</vt:lpstr>
      <vt:lpstr>Perforated</vt:lpstr>
      <vt:lpstr>Semi Integral Exp Joint Seal</vt:lpstr>
      <vt:lpstr>Bearings-Abuts</vt:lpstr>
      <vt:lpstr>TST Railing</vt:lpstr>
      <vt:lpstr>Porous Backfill</vt:lpstr>
      <vt:lpstr>Drip Strip</vt:lpstr>
      <vt:lpstr>Non-perforated</vt:lpstr>
      <vt:lpstr>Drilled Shaft</vt:lpstr>
      <vt:lpstr>Drilled Shaft Below</vt:lpstr>
      <vt:lpstr>App Slab</vt:lpstr>
      <vt:lpstr>Type A Installation</vt:lpstr>
      <vt:lpstr>LSM</vt:lpstr>
      <vt:lpstr>STR GROUND</vt:lpstr>
      <vt:lpstr>TIP</vt:lpstr>
      <vt:lpstr>'App Slab'!Print_Area</vt:lpstr>
      <vt:lpstr>'Bearings-Abuts'!Print_Area</vt:lpstr>
      <vt:lpstr>'I Beams'!Print_Area</vt:lpstr>
      <vt:lpstr>Perforated!Print_Area</vt:lpstr>
      <vt:lpstr>'Porous Backfill'!Print_Area</vt:lpstr>
    </vt:vector>
  </TitlesOfParts>
  <Manager/>
  <Company>HNTB Corporation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 Antonelli</dc:creator>
  <cp:keywords/>
  <dc:description/>
  <cp:lastModifiedBy>Ravinder Gupta</cp:lastModifiedBy>
  <cp:revision/>
  <cp:lastPrinted>2023-04-04T17:58:41Z</cp:lastPrinted>
  <dcterms:created xsi:type="dcterms:W3CDTF">2009-01-22T18:40:07Z</dcterms:created>
  <dcterms:modified xsi:type="dcterms:W3CDTF">2025-09-17T13:42:21Z</dcterms:modified>
  <cp:category/>
  <cp:contentStatus/>
</cp:coreProperties>
</file>